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INDEX" sheetId="1" r:id="rId1"/>
    <sheet name="Energy Demand" sheetId="2" r:id="rId2"/>
    <sheet name="Electricity Demand" sheetId="3" r:id="rId3"/>
    <sheet name="Carbon Dioxide Emissions" sheetId="4" r:id="rId4"/>
    <sheet name="Plan B Efficiency 2020" sheetId="5" r:id="rId5"/>
    <sheet name="Plan B Efficiency 2020 (g)" sheetId="6" r:id="rId6"/>
    <sheet name="Table 5-1" sheetId="7" r:id="rId7"/>
    <sheet name="2020 Energy Goals" sheetId="8" r:id="rId8"/>
    <sheet name="2020 Energy Goals (detailed)" sheetId="9" r:id="rId9"/>
    <sheet name="Table 5-2" sheetId="10" r:id="rId10"/>
    <sheet name="World Energy Growth Rates" sheetId="11" r:id="rId11"/>
    <sheet name="Capacity Factors" sheetId="12" r:id="rId12"/>
  </sheets>
  <externalReferences>
    <externalReference r:id="rId15"/>
    <externalReference r:id="rId16"/>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'Energy Demand'!$A$1:$J$31</definedName>
    <definedName name="S">#REF!</definedName>
    <definedName name="T">#REF!</definedName>
  </definedNames>
  <calcPr fullCalcOnLoad="1"/>
</workbook>
</file>

<file path=xl/sharedStrings.xml><?xml version="1.0" encoding="utf-8"?>
<sst xmlns="http://schemas.openxmlformats.org/spreadsheetml/2006/main" count="257" uniqueCount="155">
  <si>
    <t>Plan B 4.0 - Supporting Data for Chapters 4 and 5 - Overview</t>
  </si>
  <si>
    <t>A full listing of data for the entire book is on-line at:</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</si>
  <si>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</si>
  <si>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</si>
  <si>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p. 507;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</si>
  <si>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2008 </t>
    </r>
    <r>
      <rPr>
        <vertAlign val="superscript"/>
        <sz val="10"/>
        <rFont val="Arial"/>
        <family val="2"/>
      </rPr>
      <t>(1)</t>
    </r>
  </si>
  <si>
    <r>
      <t xml:space="preserve">Transportation Fuel Consumption </t>
    </r>
    <r>
      <rPr>
        <u val="single"/>
        <vertAlign val="superscript"/>
        <sz val="10"/>
        <rFont val="Arial"/>
        <family val="2"/>
      </rPr>
      <t>(2)</t>
    </r>
  </si>
  <si>
    <r>
      <t xml:space="preserve">Notes: </t>
    </r>
    <r>
      <rPr>
        <vertAlign val="superscript"/>
        <sz val="10"/>
        <rFont val="Arial"/>
        <family val="2"/>
      </rPr>
      <t>(1)</t>
    </r>
    <r>
      <rPr>
        <sz val="10"/>
        <rFont val="Arial"/>
        <family val="2"/>
      </rPr>
      <t xml:space="preserve"> Columns may not add to totals due to rounding; </t>
    </r>
    <r>
      <rPr>
        <vertAlign val="superscript"/>
        <sz val="10"/>
        <rFont val="Arial"/>
        <family val="2"/>
      </rPr>
      <t>(2)</t>
    </r>
    <r>
      <rPr>
        <sz val="10"/>
        <rFont val="Arial"/>
        <family val="2"/>
      </rPr>
      <t xml:space="preserve"> Transportation energy consumption in 2020 is lower than in 2008 because, due to efficiency gains, an electrified transport system requires far less energy than a fossil-fuel-based one. 1 petajoule is equal to 1 billion megajoules.</t>
    </r>
  </si>
  <si>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</si>
  <si>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Source: </t>
    </r>
    <r>
      <rPr>
        <b/>
        <sz val="10"/>
        <rFont val="Arial"/>
        <family val="2"/>
      </rPr>
      <t>Fossil Fuels and Nuclear: 2008: Installed Capacity</t>
    </r>
    <r>
      <rPr>
        <sz val="10"/>
        <rFont val="Arial"/>
        <family val="2"/>
      </rPr>
      <t xml:space="preserve"> from U.S. Department of Energy (DOE), Energy Information Administration (EIA), "Existing Capacity by Energy Source, 2007," and "Planned Nameplate Capacity Additions from New Generators, by Energy Source, 2008 through 2012," Tables 2.2 and 2.4 in </t>
    </r>
    <r>
      <rPr>
        <i/>
        <sz val="10"/>
        <rFont val="Arial"/>
        <family val="2"/>
      </rPr>
      <t>Electric Power Annual</t>
    </r>
    <r>
      <rPr>
        <sz val="10"/>
        <rFont val="Arial"/>
        <family val="2"/>
      </rPr>
      <t xml:space="preserve"> (Washington, DC: January 2009), p. 25, and from Erik Shuster, </t>
    </r>
    <r>
      <rPr>
        <i/>
        <sz val="10"/>
        <rFont val="Arial"/>
        <family val="2"/>
      </rPr>
      <t xml:space="preserve">Tracking New Coal-Fired Power Plants </t>
    </r>
    <r>
      <rPr>
        <sz val="10"/>
        <rFont val="Arial"/>
        <family val="2"/>
      </rPr>
      <t xml:space="preserve">(Pittsburgh, PA: DOE, National Energy Technology Laboratory, January 2009); </t>
    </r>
    <r>
      <rPr>
        <b/>
        <sz val="10"/>
        <rFont val="Arial"/>
        <family val="2"/>
      </rPr>
      <t xml:space="preserve">Electricity Generation </t>
    </r>
    <r>
      <rPr>
        <sz val="10"/>
        <rFont val="Arial"/>
        <family val="2"/>
      </rPr>
      <t>calculated from DOE, EIA, "Electricity Net Generation: Total (All</t>
    </r>
  </si>
  <si>
    <r>
      <t xml:space="preserve">Sectors), Selected Years, 1949-2008," Table 8.2a in </t>
    </r>
    <r>
      <rPr>
        <i/>
        <sz val="10"/>
        <rFont val="Arial"/>
        <family val="2"/>
      </rPr>
      <t>Annual Energy Review 2008</t>
    </r>
    <r>
      <rPr>
        <sz val="10"/>
        <rFont val="Arial"/>
        <family val="2"/>
      </rPr>
      <t xml:space="preserve"> (Washington, DC: June 2009), p. 230; </t>
    </r>
    <r>
      <rPr>
        <b/>
        <sz val="10"/>
        <rFont val="Arial"/>
        <family val="2"/>
      </rPr>
      <t xml:space="preserve">2020: Installed Capacity and Electricity Generation </t>
    </r>
    <r>
      <rPr>
        <sz val="10"/>
        <rFont val="Arial"/>
        <family val="2"/>
      </rPr>
      <t xml:space="preserve">calculated by backing out all coal- and oil-fired electricity generation, 70 percent of gas-powered electricity generation in 2006, and holding nuclear power generation at 2006 levels. </t>
    </r>
    <r>
      <rPr>
        <b/>
        <sz val="10"/>
        <rFont val="Arial"/>
        <family val="2"/>
      </rPr>
      <t>Renewables: 2008: Installed Capacity: Wind</t>
    </r>
    <r>
      <rPr>
        <sz val="10"/>
        <rFont val="Arial"/>
        <family val="2"/>
      </rPr>
      <t xml:space="preserve"> from American Wind Energy Association, </t>
    </r>
    <r>
      <rPr>
        <i/>
        <sz val="10"/>
        <rFont val="Arial"/>
        <family val="2"/>
      </rPr>
      <t>American Wind Energy Association Annual Wind Energy Report - Year Ending 2008</t>
    </r>
    <r>
      <rPr>
        <sz val="10"/>
        <rFont val="Arial"/>
        <family val="2"/>
      </rPr>
      <t xml:space="preserve"> (Washington, DC: 2009), p. 4; </t>
    </r>
    <r>
      <rPr>
        <b/>
        <sz val="10"/>
        <rFont val="Arial"/>
        <family val="2"/>
      </rPr>
      <t xml:space="preserve">Rooftop Solar Electric Systems </t>
    </r>
    <r>
      <rPr>
        <sz val="10"/>
        <rFont val="Arial"/>
        <family val="2"/>
      </rPr>
      <t xml:space="preserve">and </t>
    </r>
    <r>
      <rPr>
        <b/>
        <sz val="10"/>
        <rFont val="Arial"/>
        <family val="2"/>
      </rPr>
      <t xml:space="preserve">Solar Electric Power Plants </t>
    </r>
    <r>
      <rPr>
        <sz val="10"/>
        <rFont val="Arial"/>
        <family val="2"/>
      </rPr>
      <t xml:space="preserve">estimated from European Photovoltaic Industry Association, </t>
    </r>
    <r>
      <rPr>
        <i/>
        <sz val="10"/>
        <rFont val="Arial"/>
        <family val="2"/>
      </rPr>
      <t xml:space="preserve">Global Market Outlook for </t>
    </r>
  </si>
  <si>
    <r>
      <t>Photovoltaics Until 2013</t>
    </r>
    <r>
      <rPr>
        <sz val="10"/>
        <rFont val="Arial"/>
        <family val="2"/>
      </rPr>
      <t xml:space="preserve"> (Brussels: April 2009), p. 7 (total installed PV in the United States in 2008 estimated at 1,173 MW with 80 percent in rooftop electric systems and 20 percent in power plants); </t>
    </r>
    <r>
      <rPr>
        <b/>
        <sz val="10"/>
        <rFont val="Arial"/>
        <family val="2"/>
      </rPr>
      <t>Solar Thermal Power Plants</t>
    </r>
    <r>
      <rPr>
        <sz val="10"/>
        <rFont val="Arial"/>
        <family val="2"/>
      </rPr>
      <t xml:space="preserve"> from DOE, National Renewable Energy Laboratory (NREL), "U.S. Parabolic Trough Power Plant Data," at www.nrel.gov/csp/troughnet/power_plant_data.html, updated 25 July 2008; </t>
    </r>
    <r>
      <rPr>
        <b/>
        <sz val="10"/>
        <rFont val="Arial"/>
        <family val="2"/>
      </rPr>
      <t>Geothermal</t>
    </r>
    <r>
      <rPr>
        <sz val="10"/>
        <rFont val="Arial"/>
        <family val="2"/>
      </rPr>
      <t xml:space="preserve"> estimated from Kara Slack, </t>
    </r>
    <r>
      <rPr>
        <i/>
        <sz val="10"/>
        <rFont val="Arial"/>
        <family val="2"/>
      </rPr>
      <t>U.S Geothermal Power Production and Development Update</t>
    </r>
    <r>
      <rPr>
        <sz val="10"/>
        <rFont val="Arial"/>
        <family val="2"/>
      </rPr>
      <t xml:space="preserve"> (Washington, DC: Geothermal Energy Association, August 2008), p. 2 and Kara Slack, </t>
    </r>
    <r>
      <rPr>
        <i/>
        <sz val="10"/>
        <rFont val="Arial"/>
        <family val="2"/>
      </rPr>
      <t>U.S Geothermal Power Production and Development Update</t>
    </r>
    <r>
      <rPr>
        <sz val="10"/>
        <rFont val="Arial"/>
        <family val="2"/>
      </rPr>
      <t xml:space="preserve"> (Washington, DC: Geothermal Energy</t>
    </r>
  </si>
  <si>
    <r>
      <t xml:space="preserve">Association, March 2009), p. 3; </t>
    </r>
    <r>
      <rPr>
        <b/>
        <sz val="10"/>
        <rFont val="Arial"/>
        <family val="2"/>
      </rPr>
      <t>Biomass</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24 (biomass includes wood and wood-derived fuels as well as biogenic municipal solid waste, landfill gas, sludge waste, agricultural byproducts); </t>
    </r>
    <r>
      <rPr>
        <b/>
        <sz val="10"/>
        <rFont val="Arial"/>
        <family val="2"/>
      </rPr>
      <t>Hydropower</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22 (hydropower excludes pumped storage); </t>
    </r>
    <r>
      <rPr>
        <b/>
        <sz val="10"/>
        <rFont val="Arial"/>
        <family val="2"/>
      </rPr>
      <t>Electricity</t>
    </r>
    <r>
      <rPr>
        <sz val="10"/>
        <rFont val="Arial"/>
        <family val="2"/>
      </rPr>
      <t xml:space="preserve"> </t>
    </r>
    <r>
      <rPr>
        <b/>
        <sz val="10"/>
        <rFont val="Arial"/>
        <family val="2"/>
      </rPr>
      <t>Generation</t>
    </r>
    <r>
      <rPr>
        <sz val="10"/>
        <rFont val="Arial"/>
        <family val="2"/>
      </rPr>
      <t xml:space="preserve"> calculated by converting installed capacity into actual generation using capacity factors from DOE, NREL, </t>
    </r>
    <r>
      <rPr>
        <i/>
        <sz val="10"/>
        <rFont val="Arial"/>
        <family val="2"/>
      </rPr>
      <t>Power Technologies Energy Data Book</t>
    </r>
  </si>
  <si>
    <r>
      <t xml:space="preserve">(Golden, CO: August 2006), p. 201; </t>
    </r>
    <r>
      <rPr>
        <b/>
        <sz val="10"/>
        <rFont val="Arial"/>
        <family val="2"/>
      </rPr>
      <t>2020: Installed Capacity and Electricity Generation:</t>
    </r>
    <r>
      <rPr>
        <sz val="10"/>
        <rFont val="Arial"/>
        <family val="2"/>
      </rPr>
      <t xml:space="preserve"> </t>
    </r>
    <r>
      <rPr>
        <b/>
        <sz val="10"/>
        <rFont val="Arial"/>
        <family val="2"/>
      </rPr>
      <t xml:space="preserve">Wind </t>
    </r>
    <r>
      <rPr>
        <sz val="10"/>
        <rFont val="Arial"/>
        <family val="2"/>
      </rPr>
      <t xml:space="preserve">assumes a growth rate of 32 percent from 2008 to 2020; </t>
    </r>
    <r>
      <rPr>
        <b/>
        <sz val="10"/>
        <rFont val="Arial"/>
        <family val="2"/>
      </rPr>
      <t>Rooftop Solar Electric Systems</t>
    </r>
    <r>
      <rPr>
        <sz val="10"/>
        <rFont val="Arial"/>
        <family val="2"/>
      </rPr>
      <t xml:space="preserve"> calculated based on covering 23 percent of suitable rooftop area with PV and assuming 18 percent spacing and system (inverter) losses and an average power capacity of 12 watts per square foot; rooftop area from Maya Chaudhari, Lisa Frantzis, Tom Hoff, </t>
    </r>
    <r>
      <rPr>
        <i/>
        <sz val="10"/>
        <rFont val="Arial"/>
        <family val="2"/>
      </rPr>
      <t>PV Grid Connected Market Potential under a Cost Breakthrough Scenario</t>
    </r>
    <r>
      <rPr>
        <sz val="10"/>
        <rFont val="Arial"/>
        <family val="2"/>
      </rPr>
      <t xml:space="preserve"> (Washington, DC: Navigant Consulting, September 2004); J. Paidipati, L. Frantzis, H. Sawyer, A. Kurrasch, </t>
    </r>
    <r>
      <rPr>
        <i/>
        <sz val="10"/>
        <rFont val="Arial"/>
        <family val="2"/>
      </rPr>
      <t>Rooftop Photovoltaics Market Penetration Scenarios</t>
    </r>
    <r>
      <rPr>
        <sz val="10"/>
        <rFont val="Arial"/>
        <family val="2"/>
      </rPr>
      <t xml:space="preserve"> (Golden, CO: </t>
    </r>
  </si>
  <si>
    <r>
      <t xml:space="preserve">DOE, NREL, February 2008); </t>
    </r>
    <r>
      <rPr>
        <b/>
        <sz val="10"/>
        <rFont val="Arial"/>
        <family val="2"/>
      </rPr>
      <t>Solar Electric Power Plants</t>
    </r>
    <r>
      <rPr>
        <sz val="10"/>
        <rFont val="Arial"/>
        <family val="2"/>
      </rPr>
      <t xml:space="preserve"> assumes a growth rate of 51 percent from 2008 to 2020 (assumes an 8 percent inverter loss); </t>
    </r>
    <r>
      <rPr>
        <b/>
        <sz val="10"/>
        <rFont val="Arial"/>
        <family val="2"/>
      </rPr>
      <t>Solar Thermal Power Plants</t>
    </r>
    <r>
      <rPr>
        <sz val="10"/>
        <rFont val="Arial"/>
        <family val="2"/>
      </rPr>
      <t xml:space="preserve"> assumes a growth rate of 60 percent from 2008 to 2020; </t>
    </r>
    <r>
      <rPr>
        <b/>
        <sz val="10"/>
        <rFont val="Arial"/>
        <family val="2"/>
      </rPr>
      <t>Geothermal</t>
    </r>
    <r>
      <rPr>
        <sz val="10"/>
        <rFont val="Arial"/>
        <family val="2"/>
      </rPr>
      <t xml:space="preserve"> assumes a growth rate of 30 percent from 2008 to 2020; </t>
    </r>
    <r>
      <rPr>
        <b/>
        <sz val="10"/>
        <rFont val="Arial"/>
        <family val="2"/>
      </rPr>
      <t>Biomass</t>
    </r>
    <r>
      <rPr>
        <sz val="10"/>
        <rFont val="Arial"/>
        <family val="2"/>
      </rPr>
      <t xml:space="preserve"> includes forest and urban wood waste, as well as perennial crops such as switchgrass and fast-growing trees, estimated from DOE and U.S. Department of Agriculture, </t>
    </r>
    <r>
      <rPr>
        <i/>
        <sz val="10"/>
        <rFont val="Arial"/>
        <family val="2"/>
      </rPr>
      <t xml:space="preserve">Biomass as Feedstock for a Bioenergy and Bioproducts Industry: The Technical Feasibility of a Billion-Ton Annual Supply </t>
    </r>
    <r>
      <rPr>
        <sz val="10"/>
        <rFont val="Arial"/>
        <family val="2"/>
      </rPr>
      <t>(Washington, DC: April 2005); average energy for biomass is 13 million Btus per ton from DOE, NREL,</t>
    </r>
    <r>
      <rPr>
        <i/>
        <sz val="10"/>
        <rFont val="Arial"/>
        <family val="2"/>
      </rPr>
      <t xml:space="preserve"> </t>
    </r>
  </si>
  <si>
    <r>
      <t>Power Technologies Energy Data Book</t>
    </r>
    <r>
      <rPr>
        <sz val="10"/>
        <rFont val="Arial"/>
        <family val="2"/>
      </rPr>
      <t xml:space="preserve"> (Golden, CO: 2005); average power plant heat rate of 9,000 Btu/kWh from DOE, EIA, </t>
    </r>
    <r>
      <rPr>
        <i/>
        <sz val="10"/>
        <rFont val="Arial"/>
        <family val="2"/>
      </rPr>
      <t>Assumptions to the Annual Energy Outlook 2005 with Projections to 2025</t>
    </r>
    <r>
      <rPr>
        <sz val="10"/>
        <rFont val="Arial"/>
        <family val="2"/>
      </rPr>
      <t xml:space="preserve"> (Washington, DC: 2005); </t>
    </r>
    <r>
      <rPr>
        <b/>
        <sz val="10"/>
        <rFont val="Arial"/>
        <family val="2"/>
      </rPr>
      <t xml:space="preserve">Hydropower </t>
    </r>
    <r>
      <rPr>
        <sz val="10"/>
        <rFont val="Arial"/>
        <family val="2"/>
      </rPr>
      <t xml:space="preserve">assumes an additional 20,000 MW of capacity from new small hydropower, capacity gains at existing dams, new conventional hydropower at currently existing non-powered dams, ocean wave and hydrokinetic technologies from Electric Power Research Institute, </t>
    </r>
    <r>
      <rPr>
        <i/>
        <sz val="10"/>
        <rFont val="Arial"/>
        <family val="2"/>
      </rPr>
      <t xml:space="preserve">Assessment of Waterpower Potential and Development Needs </t>
    </r>
    <r>
      <rPr>
        <sz val="10"/>
        <rFont val="Arial"/>
        <family val="2"/>
      </rPr>
      <t xml:space="preserve">(Palo Alto, CA: 2007), p. vii. </t>
    </r>
  </si>
  <si>
    <r>
      <t xml:space="preserve">Source: Fossil fuels and Nuclear from "Average Capacity Factors by Energy Source, 1996 through 2007," Table A.6 in DOE, Energy Information Administration, </t>
    </r>
    <r>
      <rPr>
        <i/>
        <sz val="10"/>
        <rFont val="Arial"/>
        <family val="2"/>
      </rPr>
      <t>Electric Power Annual 2007</t>
    </r>
    <r>
      <rPr>
        <sz val="10"/>
        <rFont val="Arial"/>
        <family val="2"/>
      </rPr>
      <t xml:space="preserve"> (Washington, DC: January 2009); Renewables from U.S. Department of Energy (DOE), National Renewable Energy Laboratory, </t>
    </r>
    <r>
      <rPr>
        <i/>
        <sz val="10"/>
        <rFont val="Arial"/>
        <family val="2"/>
      </rPr>
      <t>Power Technologies Energy Data Book</t>
    </r>
    <r>
      <rPr>
        <sz val="10"/>
        <rFont val="Arial"/>
        <family val="2"/>
      </rPr>
      <t xml:space="preserve"> (Golden, CO: August 2006), p. 201.</t>
    </r>
  </si>
  <si>
    <r>
      <t xml:space="preserve">Source: Compiled by Earth Policy Institute with wind power from Global Wind Energy Council, </t>
    </r>
    <r>
      <rPr>
        <i/>
        <sz val="10"/>
        <rFont val="Arial"/>
        <family val="2"/>
      </rPr>
      <t>Global Wind 2008 Report</t>
    </r>
    <r>
      <rPr>
        <sz val="10"/>
        <rFont val="Arial"/>
        <family val="2"/>
      </rPr>
      <t xml:space="preserve"> (Brussels: 2009); solar photovoltaics from European Photovoltaic Industry Association, </t>
    </r>
    <r>
      <rPr>
        <i/>
        <sz val="10"/>
        <rFont val="Arial"/>
        <family val="2"/>
      </rPr>
      <t>Global Market Outlook for Photovoltaics Until 2013</t>
    </r>
    <r>
      <rPr>
        <sz val="10"/>
        <rFont val="Arial"/>
        <family val="2"/>
      </rPr>
      <t xml:space="preserve"> (Brussels: April 2009), pp. 3-4; geothermal power from Ruggero Bertani, "World Geothermal Generation in 2007," </t>
    </r>
    <r>
      <rPr>
        <i/>
        <sz val="10"/>
        <rFont val="Arial"/>
        <family val="2"/>
      </rPr>
      <t>GHC Bulletin</t>
    </r>
    <r>
      <rPr>
        <sz val="10"/>
        <rFont val="Arial"/>
        <family val="2"/>
      </rPr>
      <t xml:space="preserve">, September 2007; Kara Slack, </t>
    </r>
    <r>
      <rPr>
        <i/>
        <sz val="10"/>
        <rFont val="Arial"/>
        <family val="2"/>
      </rPr>
      <t>Update on US Geothermal Power Production and Development</t>
    </r>
    <r>
      <rPr>
        <sz val="10"/>
        <rFont val="Arial"/>
        <family val="2"/>
      </rPr>
      <t xml:space="preserve"> (Washington, DC: Geothermal Energy Association, 16 January 2008); Emerging Energy Research, </t>
    </r>
    <r>
      <rPr>
        <i/>
        <sz val="10"/>
        <rFont val="Arial"/>
        <family val="2"/>
      </rPr>
      <t>Global Geothermal Markets and Strategies 2009–2020</t>
    </r>
    <r>
      <rPr>
        <sz val="10"/>
        <rFont val="Arial"/>
        <family val="2"/>
      </rPr>
      <t xml:space="preserve"> (Cambridge, MA: May 2009); geothermal heat from International Geothermal Association, "Direct Uses," at www.iga.1it.pl/246,direct_uses.html, viewed 7 August 2009; Renewable Energy Policy Network for the 21st Century (REN21), </t>
    </r>
    <r>
      <rPr>
        <i/>
        <sz val="10"/>
        <rFont val="Arial"/>
        <family val="2"/>
      </rPr>
      <t xml:space="preserve">Renewables Global Status Report </t>
    </r>
    <r>
      <rPr>
        <sz val="10"/>
        <rFont val="Arial"/>
        <family val="2"/>
      </rPr>
      <t xml:space="preserve">(Paris and Washington, DC: REN21 Secretariat and </t>
    </r>
  </si>
  <si>
    <r>
      <t xml:space="preserve">Worldwatch Institute, various years); hydroelectric, oil, natural gas, nuclear, and coal from BP, </t>
    </r>
    <r>
      <rPr>
        <i/>
        <sz val="10"/>
        <rFont val="Arial"/>
        <family val="2"/>
      </rPr>
      <t xml:space="preserve">Statistical Review of World Energy June 2009 </t>
    </r>
    <r>
      <rPr>
        <sz val="10"/>
        <rFont val="Arial"/>
        <family val="2"/>
      </rPr>
      <t xml:space="preserve">(London: 2009); biodiesel from F.O. Licht, </t>
    </r>
    <r>
      <rPr>
        <i/>
        <sz val="10"/>
        <rFont val="Arial"/>
        <family val="2"/>
      </rPr>
      <t>World Ethanol and Biofuels Report</t>
    </r>
    <r>
      <rPr>
        <sz val="10"/>
        <rFont val="Arial"/>
        <family val="2"/>
      </rPr>
      <t xml:space="preserve">, vol. 7, no. 2 (23 September 2008), p. 29; F.O. Licht, </t>
    </r>
    <r>
      <rPr>
        <i/>
        <sz val="10"/>
        <rFont val="Arial"/>
        <family val="2"/>
      </rPr>
      <t>World Ethanol and Biofuels Report</t>
    </r>
    <r>
      <rPr>
        <sz val="10"/>
        <rFont val="Arial"/>
        <family val="2"/>
      </rPr>
      <t xml:space="preserve">, vol. 7, no. 14, (26 March 2009), p. 288; fuel ethanol from F.O. Licht, </t>
    </r>
    <r>
      <rPr>
        <i/>
        <sz val="10"/>
        <rFont val="Arial"/>
        <family val="2"/>
      </rPr>
      <t>World Ethanol and Biofuels Report</t>
    </r>
    <r>
      <rPr>
        <sz val="10"/>
        <rFont val="Arial"/>
        <family val="2"/>
      </rPr>
      <t>, vol. 7, no. 18 (26 May 2009), p. 365.</t>
    </r>
  </si>
  <si>
    <t>Table 5-1. World Power and Energy from Renewables in 2008 and Plan B Goals for 2020</t>
  </si>
  <si>
    <t xml:space="preserve">World Energy Consumption in 2008 and Plan B Goals for 2020 (condensed) </t>
  </si>
  <si>
    <t xml:space="preserve">World Energy Consumption in 2008 and Plan B Goals for 2020 (detailed) </t>
  </si>
  <si>
    <t>Table 5-2. U.S. Electricity Generating Capacity in 2008 and Plan B Goals for 2020</t>
  </si>
  <si>
    <t>Average Capacity Factors for Selected Electric Power Sources in the United States</t>
  </si>
  <si>
    <t>World Energy Growth Rates by Source, 2000-2008</t>
  </si>
  <si>
    <t>Source</t>
  </si>
  <si>
    <t>Installed Capacity 2020</t>
  </si>
  <si>
    <t>Electricity and Heat Generation 2008</t>
  </si>
  <si>
    <t>Electricity and Heat Generation 2020</t>
  </si>
  <si>
    <t>Electricity Generating Capacity</t>
  </si>
  <si>
    <t>Electrical Gigawatts</t>
  </si>
  <si>
    <t>Petajoules</t>
  </si>
  <si>
    <t>Wind</t>
  </si>
  <si>
    <t>Solar Thermal Power Plants</t>
  </si>
  <si>
    <t>Biomass</t>
  </si>
  <si>
    <t>Hydropower</t>
  </si>
  <si>
    <t>Total</t>
  </si>
  <si>
    <t>Thermal Energy Capacity</t>
  </si>
  <si>
    <t>Thermal Gigawatts</t>
  </si>
  <si>
    <t>Solar Rooftop Water and Space Heaters</t>
  </si>
  <si>
    <t>Geothermal</t>
  </si>
  <si>
    <r>
      <t xml:space="preserve">Installed Capacity 2008 </t>
    </r>
    <r>
      <rPr>
        <vertAlign val="superscript"/>
        <sz val="10"/>
        <rFont val="Arial"/>
        <family val="2"/>
      </rPr>
      <t>(1)</t>
    </r>
  </si>
  <si>
    <r>
      <t xml:space="preserve">Rooftop Solar Electric Systems </t>
    </r>
    <r>
      <rPr>
        <vertAlign val="superscript"/>
        <sz val="10"/>
        <rFont val="Arial"/>
        <family val="2"/>
      </rPr>
      <t>(2)</t>
    </r>
  </si>
  <si>
    <r>
      <t xml:space="preserve">Solar Electric Power Plants </t>
    </r>
    <r>
      <rPr>
        <vertAlign val="superscript"/>
        <sz val="10"/>
        <rFont val="Arial"/>
        <family val="2"/>
      </rPr>
      <t>(2)</t>
    </r>
  </si>
  <si>
    <r>
      <t xml:space="preserve">Notes: </t>
    </r>
    <r>
      <rPr>
        <vertAlign val="superscript"/>
        <sz val="10"/>
        <rFont val="Arial"/>
        <family val="2"/>
      </rPr>
      <t>(1)</t>
    </r>
    <r>
      <rPr>
        <sz val="10"/>
        <rFont val="Arial"/>
        <family val="0"/>
      </rPr>
      <t xml:space="preserve"> Columns may not add to totals due to rounding; </t>
    </r>
    <r>
      <rPr>
        <vertAlign val="superscript"/>
        <sz val="10"/>
        <rFont val="Arial"/>
        <family val="2"/>
      </rPr>
      <t>(2)</t>
    </r>
    <r>
      <rPr>
        <sz val="10"/>
        <rFont val="Arial"/>
        <family val="0"/>
      </rPr>
      <t xml:space="preserve"> Total PV installed capacity in 2008 estimated at 14.73 GW with the vast majority in rooftop installations.</t>
    </r>
  </si>
  <si>
    <r>
      <t xml:space="preserve">Source: Compiled by Earth Policy Institute, with wind electricity from Global Wind Energy Council, </t>
    </r>
    <r>
      <rPr>
        <i/>
        <sz val="10"/>
        <rFont val="Arial"/>
        <family val="2"/>
      </rPr>
      <t>Global Wind 2008 Report</t>
    </r>
    <r>
      <rPr>
        <sz val="10"/>
        <rFont val="Arial"/>
        <family val="2"/>
      </rPr>
      <t xml:space="preserve"> (Brussels: 2009), p. 10; rooftop solar electric systems and solar electric power plants calculated by Earth Policy Institute using European Photovoltaic Industry Association (EPIA), </t>
    </r>
    <r>
      <rPr>
        <i/>
        <sz val="10"/>
        <rFont val="Arial"/>
        <family val="2"/>
      </rPr>
      <t>Global Market Outlook for Photovoltaics Until 2013</t>
    </r>
    <r>
      <rPr>
        <sz val="10"/>
        <rFont val="Arial"/>
        <family val="2"/>
      </rPr>
      <t xml:space="preserve"> (Brussels: April 2009), pp. 3–4, and Ines Rutschmann, “A Country of Megawatt Parks,” </t>
    </r>
    <r>
      <rPr>
        <i/>
        <sz val="10"/>
        <rFont val="Arial"/>
        <family val="2"/>
      </rPr>
      <t>PHOTON International</t>
    </r>
    <r>
      <rPr>
        <sz val="10"/>
        <rFont val="Arial"/>
        <family val="2"/>
      </rPr>
      <t xml:space="preserve"> (September 2008), pp. 32–39; solar thermal power plants from Christoph Richter, Sven Teske, and Rebecca Short, </t>
    </r>
    <r>
      <rPr>
        <i/>
        <sz val="10"/>
        <rFont val="Arial"/>
        <family val="2"/>
      </rPr>
      <t>Concentrating Solar Power Global Outlook 2009</t>
    </r>
    <r>
      <rPr>
        <sz val="10"/>
        <rFont val="Arial"/>
        <family val="2"/>
      </rPr>
      <t xml:space="preserve"> (Amsterdam, Tabernas, and Brussels: Greenpeace International, SolarPACES, and European Solar Thermal Electricity Association, May 2009), p. 7; geothermal electricity from Emerging Energy Research, </t>
    </r>
    <r>
      <rPr>
        <i/>
        <sz val="10"/>
        <rFont val="Arial"/>
        <family val="2"/>
      </rPr>
      <t>Global Geothermal Markets and Strategies 2009–2020</t>
    </r>
    <r>
      <rPr>
        <sz val="10"/>
        <rFont val="Arial"/>
        <family val="2"/>
      </rPr>
      <t xml:space="preserve"> (Cambridge, MA: May 2009); biomass electricity and heat and hydropower, including tidal and wave power, </t>
    </r>
  </si>
  <si>
    <r>
      <t xml:space="preserve">from Renewable Energy Policy Network for the 21st Century, </t>
    </r>
    <r>
      <rPr>
        <i/>
        <sz val="10"/>
        <rFont val="Arial"/>
        <family val="2"/>
      </rPr>
      <t>Renewables Global Status Report: 2009 Update</t>
    </r>
    <r>
      <rPr>
        <sz val="10"/>
        <rFont val="Arial"/>
        <family val="2"/>
      </rPr>
      <t xml:space="preserve"> (Paris and Washington, DC: REN21 Secretariat and Worldwatch Institute, 2009), p. 23; rooftop solar water and space heaters from  Werner Weiss, Irene Bergmann, and Roman Stelzer, </t>
    </r>
    <r>
      <rPr>
        <i/>
        <sz val="10"/>
        <rFont val="Arial"/>
        <family val="2"/>
      </rPr>
      <t>Solar Heat Worldwide: Markets and Contribution to the Energy Supply 2007</t>
    </r>
    <r>
      <rPr>
        <sz val="10"/>
        <rFont val="Arial"/>
        <family val="2"/>
      </rPr>
      <t xml:space="preserve"> (Gleisdorf, Austria: International Energy Agency, Solar Heating &amp; Cooling Programme, May 2009), p. 21; geothermal heat from Jefferson Tester et al., </t>
    </r>
    <r>
      <rPr>
        <i/>
        <sz val="10"/>
        <rFont val="Arial"/>
        <family val="2"/>
      </rPr>
      <t>The Future of Geothermal Energy: Impact of Enhanced Geothermal Systems (EGS) on the United States in the 21st Century</t>
    </r>
    <r>
      <rPr>
        <sz val="10"/>
        <rFont val="Arial"/>
        <family val="2"/>
      </rPr>
      <t xml:space="preserve"> (Cambridge, MA: Massachusetts Institute of Technology, 2006), p. 9; capacity factors used to convert installed capacity into actual electricity generation are from U.S. Department of Energy, National Renewable Energy Laboratory, </t>
    </r>
    <r>
      <rPr>
        <i/>
        <sz val="10"/>
        <rFont val="Arial"/>
        <family val="2"/>
      </rPr>
      <t>Power Technologies Energy Data Book</t>
    </r>
    <r>
      <rPr>
        <sz val="10"/>
        <rFont val="Arial"/>
        <family val="2"/>
      </rPr>
      <t xml:space="preserve"> (Golden, CO: August 2006), p. 201.</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</si>
  <si>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</si>
  <si>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t xml:space="preserve">World Energy Consumption in 2008 and Plan B Goals for 2020 </t>
  </si>
  <si>
    <t>Goal for 2020 *</t>
  </si>
  <si>
    <t xml:space="preserve">Electricity and Heat from Fossil Fuels and Nuclear </t>
  </si>
  <si>
    <t xml:space="preserve">Electricity from Renewable Sources </t>
  </si>
  <si>
    <t xml:space="preserve">Thermal Energy from Renewable Sources </t>
  </si>
  <si>
    <t xml:space="preserve">Transportation </t>
  </si>
  <si>
    <t>* Note: Transportation energy consumption in 2020 is lower than in 2008 because, due to efficiency gains, an electrified transport system requires far less energy than a fossil-fuel-based one. 1 petajoule is equal to 1 billion megajoules.</t>
  </si>
  <si>
    <t>Goal for 2020</t>
  </si>
  <si>
    <t xml:space="preserve">Electricity and Heat Generation from Fossil Fuels and Nuclear </t>
  </si>
  <si>
    <t>Coal</t>
  </si>
  <si>
    <t>Oil</t>
  </si>
  <si>
    <t>Gas</t>
  </si>
  <si>
    <t>Nuclear</t>
  </si>
  <si>
    <t>Heat</t>
  </si>
  <si>
    <t>Electricity Generation from Renewables</t>
  </si>
  <si>
    <t>Rooftop Solar Electric Systems</t>
  </si>
  <si>
    <t>Solar Electric Power Plants</t>
  </si>
  <si>
    <t xml:space="preserve">Thermal Energy Capture from Renewable Sources </t>
  </si>
  <si>
    <t>Fuel Ethanol</t>
  </si>
  <si>
    <t>Biodiesel</t>
  </si>
  <si>
    <t>Total Energy Consumption</t>
  </si>
  <si>
    <t>Installed Capacity 2008</t>
  </si>
  <si>
    <t>Electricity  Generation 2008</t>
  </si>
  <si>
    <t>Electricity  Generation 2020</t>
  </si>
  <si>
    <t>Fossil Fuels and Nuclear</t>
  </si>
  <si>
    <t>Natural Gas</t>
  </si>
  <si>
    <t>Renewables</t>
  </si>
  <si>
    <t>Note: Columns may not add to totals due to rounding.</t>
  </si>
  <si>
    <t>Capacity Factor</t>
  </si>
  <si>
    <t>Percent</t>
  </si>
  <si>
    <t>Solar Photovoltaics</t>
  </si>
  <si>
    <t>Solar Thermal</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</si>
  <si>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</si>
  <si>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t>Energy Source</t>
  </si>
  <si>
    <t>Average Annual Growth Rate</t>
  </si>
  <si>
    <t>Compound Annual Growth Rate</t>
  </si>
  <si>
    <t>Wind Power</t>
  </si>
  <si>
    <t>Geothermal Power *</t>
  </si>
  <si>
    <t>Geothermal Heat</t>
  </si>
  <si>
    <t>Hydroelectric</t>
  </si>
  <si>
    <t>Nuclear Power</t>
  </si>
  <si>
    <t>* Note: Due to lack of 2008 data, growth rates for geothermal power are for 2000-2009.</t>
  </si>
  <si>
    <t>World Primary Energy Demand in 2006, with IEA Projection for 2008 and 2020</t>
  </si>
  <si>
    <t>Growth Rate,
2006-2015</t>
  </si>
  <si>
    <t>Growth Rate,
2015-2020</t>
  </si>
  <si>
    <t>World Primary Energy Demand 2006</t>
  </si>
  <si>
    <t>World Primary Energy Demand 2008</t>
  </si>
  <si>
    <t>World Primary Energy Demand 2020</t>
  </si>
  <si>
    <t>Million Tons Oil Equivalent</t>
  </si>
  <si>
    <t xml:space="preserve">Coal </t>
  </si>
  <si>
    <t>of which Transport</t>
  </si>
  <si>
    <t>Hydro</t>
  </si>
  <si>
    <t>Biomass and Waste</t>
  </si>
  <si>
    <t>Other Renewables</t>
  </si>
  <si>
    <t>Total Non-renewable</t>
  </si>
  <si>
    <t>Total Renewable</t>
  </si>
  <si>
    <t>World Electricity Demand in 2006, with IEA Projection for 2008 and 2020</t>
  </si>
  <si>
    <t>Electricity Source</t>
  </si>
  <si>
    <t>World Electricity Demand, 2006</t>
  </si>
  <si>
    <t>World Electricity Demand, 2008</t>
  </si>
  <si>
    <t>World Electricity Demand, 2020</t>
  </si>
  <si>
    <t>Terawatt-hours</t>
  </si>
  <si>
    <t>Solar</t>
  </si>
  <si>
    <t>Tidal/Wave</t>
  </si>
  <si>
    <t>World Carbon Dioxide Emissions from Fossil Fuel Combustion in 2006, with IEA Projection for 2008 and 2020</t>
  </si>
  <si>
    <t>Emissions</t>
  </si>
  <si>
    <t>Growth Rate, 2006-2015</t>
  </si>
  <si>
    <t>Growth Rate, 2015-2020</t>
  </si>
  <si>
    <t>Million Tons Carbon</t>
  </si>
  <si>
    <t>By Fuel:</t>
  </si>
  <si>
    <t>By Sector:</t>
  </si>
  <si>
    <t>Power Generation</t>
  </si>
  <si>
    <t>Total Final Consumption</t>
  </si>
  <si>
    <t>of which transport</t>
  </si>
  <si>
    <t>of which marine bunkers</t>
  </si>
  <si>
    <t>of which international aviation</t>
  </si>
  <si>
    <t>Other Energy Sector</t>
  </si>
  <si>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www.earthpolicy.org.</t>
    </r>
  </si>
  <si>
    <r>
      <t xml:space="preserve">Source: Calculated by Earth Policy Institute from International Energy Agency (IEA), </t>
    </r>
    <r>
      <rPr>
        <i/>
        <sz val="10"/>
        <rFont val="Arial"/>
        <family val="2"/>
      </rPr>
      <t>World Energy Outlook 2008</t>
    </r>
    <r>
      <rPr>
        <sz val="10"/>
        <rFont val="Arial"/>
        <family val="2"/>
      </rPr>
      <t xml:space="preserve"> (Paris: 2008), p. 506; IEA,</t>
    </r>
    <r>
      <rPr>
        <i/>
        <sz val="10"/>
        <rFont val="Arial"/>
        <family val="2"/>
      </rPr>
      <t xml:space="preserve"> World Energy Outlook 2004</t>
    </r>
    <r>
      <rPr>
        <sz val="10"/>
        <rFont val="Arial"/>
        <family val="2"/>
      </rPr>
      <t xml:space="preserve"> (Paris: 2004).</t>
    </r>
  </si>
  <si>
    <r>
      <t xml:space="preserve">Source: Calculated by Earth Policy Institute from International Energy Agency, </t>
    </r>
    <r>
      <rPr>
        <i/>
        <sz val="10"/>
        <rFont val="Arial"/>
        <family val="2"/>
      </rPr>
      <t>World Energy Outlook 2008</t>
    </r>
    <r>
      <rPr>
        <sz val="10"/>
        <rFont val="Arial"/>
        <family val="2"/>
      </rPr>
      <t xml:space="preserve"> (Paris: 2008), p. 507.</t>
    </r>
  </si>
  <si>
    <r>
      <t>CO</t>
    </r>
    <r>
      <rPr>
        <vertAlign val="subscript"/>
        <sz val="10"/>
        <rFont val="Arial"/>
        <family val="2"/>
      </rPr>
      <t>2</t>
    </r>
    <r>
      <rPr>
        <sz val="10"/>
        <rFont val="Arial"/>
        <family val="0"/>
      </rPr>
      <t xml:space="preserve"> Emissions, 2006</t>
    </r>
  </si>
  <si>
    <r>
      <t>CO</t>
    </r>
    <r>
      <rPr>
        <vertAlign val="subscript"/>
        <sz val="10"/>
        <rFont val="Arial"/>
        <family val="2"/>
      </rPr>
      <t>2</t>
    </r>
    <r>
      <rPr>
        <sz val="10"/>
        <rFont val="Arial"/>
        <family val="0"/>
      </rPr>
      <t xml:space="preserve"> Emissions, 2008</t>
    </r>
  </si>
  <si>
    <r>
      <t>CO</t>
    </r>
    <r>
      <rPr>
        <vertAlign val="subscript"/>
        <sz val="10"/>
        <rFont val="Arial"/>
        <family val="2"/>
      </rPr>
      <t>2</t>
    </r>
    <r>
      <rPr>
        <sz val="10"/>
        <rFont val="Arial"/>
        <family val="0"/>
      </rPr>
      <t xml:space="preserve"> Emissions, 2020</t>
    </r>
  </si>
  <si>
    <r>
      <t>Total CO</t>
    </r>
    <r>
      <rPr>
        <vertAlign val="subscript"/>
        <sz val="10"/>
        <rFont val="Arial"/>
        <family val="2"/>
      </rPr>
      <t>2</t>
    </r>
    <r>
      <rPr>
        <sz val="10"/>
        <rFont val="Arial"/>
        <family val="2"/>
      </rPr>
      <t xml:space="preserve"> Emissions</t>
    </r>
  </si>
  <si>
    <r>
      <t xml:space="preserve">Source: Calculated by Earth Policy Institute from International Energy Agency (IEA), </t>
    </r>
    <r>
      <rPr>
        <i/>
        <sz val="10"/>
        <rFont val="Arial"/>
        <family val="2"/>
      </rPr>
      <t>World Energy Outlook 2008</t>
    </r>
    <r>
      <rPr>
        <sz val="10"/>
        <rFont val="Arial"/>
        <family val="2"/>
      </rPr>
      <t xml:space="preserve"> (Paris: 2008), p. 507.</t>
    </r>
  </si>
  <si>
    <r>
      <t xml:space="preserve">Notes: </t>
    </r>
    <r>
      <rPr>
        <sz val="10"/>
        <rFont val="Arial"/>
        <family val="0"/>
      </rPr>
      <t>Primary energy demand equals primary energy supply. Nuclear refers to the primary heat equivalent of the electricity produced by a nuclear plant with an average thermal efficiency of 33 percent.</t>
    </r>
    <r>
      <rPr>
        <b/>
        <sz val="10"/>
        <rFont val="Arial"/>
        <family val="2"/>
      </rPr>
      <t xml:space="preserve"> </t>
    </r>
    <r>
      <rPr>
        <sz val="10"/>
        <rFont val="Arial"/>
        <family val="0"/>
      </rPr>
      <t xml:space="preserve">Biomass and waste includes commercially traded solid biomass and animal products, gas and liquids derived from biomass, industrial waste, and municipal waste. Other renewables include geothermal, solar, wind, tide, and wave energy for electricity and the direct use of geothermal and solar heat. </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</si>
  <si>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 xml:space="preserve">. </t>
    </r>
  </si>
  <si>
    <r>
      <t>Notes: Ele</t>
    </r>
    <r>
      <rPr>
        <sz val="10"/>
        <rFont val="Arial"/>
        <family val="0"/>
      </rPr>
      <t xml:space="preserve">ctricity generation is equal to electricity demand and is defined as the electricity generated by power plants including own use and transmission and distribution losses. Hydropower includes both macro and micro hydropower generation. Biomass and waste includes solid biomass and animal products, gas and liquids derived from biomass, industrial waste, and municipal waste. Electricity generation from solar power includes both PV and solar thermal. 
</t>
    </r>
  </si>
  <si>
    <r>
      <t xml:space="preserve">Notes: </t>
    </r>
    <r>
      <rPr>
        <sz val="10"/>
        <rFont val="Arial"/>
        <family val="0"/>
      </rPr>
      <t xml:space="preserve">Power Generation refers to fuel use in electricity plants, heat plants, and combined heat and power, including both public plants and small plants that produce fuel for their own use. Total Final Consumption includes industry (e.g. construction, mining, manufacturing, and petrochemical feedstocks), transport, agriculture, residential, and non-energy use. Other Energy Sector includes transformation and transmission losses. </t>
    </r>
  </si>
  <si>
    <t>Energy Savings from Plan B Efficiency Improvements, 2020</t>
  </si>
  <si>
    <t>Sector</t>
  </si>
  <si>
    <t>Energy Savings in 2020</t>
  </si>
  <si>
    <t>Lighting</t>
  </si>
  <si>
    <t>Appliances</t>
  </si>
  <si>
    <t>Buildings</t>
  </si>
  <si>
    <t>Industry</t>
  </si>
  <si>
    <t>Petrochemical</t>
  </si>
  <si>
    <t>Steel</t>
  </si>
  <si>
    <t>Cement</t>
  </si>
  <si>
    <t>Other (motor systems, aluminum, paper)</t>
  </si>
  <si>
    <t>Transport</t>
  </si>
  <si>
    <t>Summary:</t>
  </si>
  <si>
    <t>Projected increase in energy demand from 2006 to 2020</t>
  </si>
  <si>
    <t>Total energy savings from efficiency improvements in 2020</t>
  </si>
  <si>
    <t>Net change in energy demand from 2006 to 2020</t>
  </si>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</sst>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
    <numFmt numFmtId="168" formatCode="##\ \-\ ##"/>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0.00_);[Red]\(0.00\)"/>
    <numFmt numFmtId="175" formatCode="0.0_);[Red]\(0.0\)"/>
    <numFmt numFmtId="176" formatCode="0.0;[Red]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 0,000\ &quot;gal&quot;;\ \(0,000\ &quot;gal&quot;\)"/>
    <numFmt numFmtId="197" formatCode="\ 0\ &quot;sf&quot;"/>
    <numFmt numFmtId="198" formatCode="\ 0\ &quot;SF&quot;"/>
    <numFmt numFmtId="199" formatCode="\ 0,000\ &quot;SF&quot;"/>
    <numFmt numFmtId="200" formatCode="\ 0.0\ &quot;GPF&quot;"/>
    <numFmt numFmtId="201" formatCode="\ 0\ &quot;flush&quot;"/>
    <numFmt numFmtId="202" formatCode="\ 0.0\ &quot;gal&quot;"/>
    <numFmt numFmtId="203" formatCode="\ 0\ &quot;gal&quot;"/>
    <numFmt numFmtId="204" formatCode="\ 0,000\ &quot;gal&quot;"/>
    <numFmt numFmtId="205" formatCode="\ 0.0\ &quot;GPM&quot;"/>
    <numFmt numFmtId="206" formatCode="\ 0.00\ &quot;min&quot;"/>
    <numFmt numFmtId="207" formatCode="\ 0\ &quot;min&quot;"/>
    <numFmt numFmtId="208" formatCode="[$$-409]#,##0"/>
    <numFmt numFmtId="209" formatCode="_(&quot;$&quot;* #,##0_);_(&quot;$&quot;* \(#,##0\);_(&quot;$&quot;* &quot;-&quot;??_);_(@_)"/>
    <numFmt numFmtId="210" formatCode="mmmm\ d\,\ yyyy"/>
  </numFmts>
  <fonts count="35">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sz val="10"/>
      <name val="Courier"/>
      <family val="0"/>
    </font>
    <font>
      <vertAlign val="superscript"/>
      <sz val="10"/>
      <name val="Arial"/>
      <family val="2"/>
    </font>
    <font>
      <u val="single"/>
      <sz val="10"/>
      <name val="Arial"/>
      <family val="0"/>
    </font>
    <font>
      <i/>
      <sz val="10"/>
      <name val="Arial"/>
      <family val="2"/>
    </font>
    <font>
      <u val="single"/>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bscript"/>
      <sz val="10"/>
      <name val="Arial"/>
      <family val="2"/>
    </font>
    <font>
      <b/>
      <i/>
      <sz val="10"/>
      <name val="Arial"/>
      <family val="2"/>
    </font>
    <font>
      <i/>
      <sz val="12"/>
      <name val="Times New Roman"/>
      <family val="1"/>
    </font>
    <font>
      <i/>
      <vertAlign val="subscript"/>
      <sz val="10"/>
      <name val="Arial"/>
      <family val="2"/>
    </font>
    <font>
      <sz val="15"/>
      <name val="Arial"/>
      <family val="2"/>
    </font>
    <font>
      <sz val="10.75"/>
      <name val="Arial"/>
      <family val="2"/>
    </font>
    <font>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23" fillId="0" borderId="0">
      <alignment/>
      <protection/>
    </xf>
    <xf numFmtId="0" fontId="0" fillId="0" borderId="0">
      <alignment/>
      <protection/>
    </xf>
    <xf numFmtId="0" fontId="0" fillId="0" borderId="0">
      <alignment/>
      <protection/>
    </xf>
    <xf numFmtId="0" fontId="5"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183" fontId="0" fillId="0" borderId="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71">
    <xf numFmtId="0" fontId="0" fillId="0" borderId="0" xfId="0" applyAlignment="1">
      <alignment/>
    </xf>
    <xf numFmtId="0" fontId="2" fillId="0" borderId="0" xfId="0" applyFont="1" applyAlignment="1">
      <alignment/>
    </xf>
    <xf numFmtId="0" fontId="3" fillId="0" borderId="0" xfId="53" applyAlignment="1">
      <alignment/>
    </xf>
    <xf numFmtId="0" fontId="3" fillId="0" borderId="0" xfId="53" applyAlignment="1">
      <alignment horizontal="left"/>
    </xf>
    <xf numFmtId="0" fontId="3" fillId="0" borderId="0" xfId="53" applyAlignment="1">
      <alignment/>
    </xf>
    <xf numFmtId="0" fontId="3" fillId="0" borderId="0" xfId="53" applyBorder="1" applyAlignment="1" applyProtection="1">
      <alignment horizontal="left"/>
      <protection/>
    </xf>
    <xf numFmtId="0" fontId="2" fillId="0" borderId="0" xfId="0" applyFont="1" applyAlignment="1">
      <alignment/>
    </xf>
    <xf numFmtId="0" fontId="0" fillId="0" borderId="10" xfId="0" applyFont="1" applyBorder="1" applyAlignment="1">
      <alignment/>
    </xf>
    <xf numFmtId="0" fontId="0" fillId="0" borderId="10" xfId="0" applyFont="1" applyBorder="1" applyAlignment="1">
      <alignment horizontal="right" wrapText="1"/>
    </xf>
    <xf numFmtId="0" fontId="0" fillId="0" borderId="10" xfId="0" applyFont="1" applyFill="1" applyBorder="1" applyAlignment="1">
      <alignment horizontal="right" wrapText="1"/>
    </xf>
    <xf numFmtId="0" fontId="2" fillId="0" borderId="0" xfId="0" applyFont="1" applyFill="1" applyBorder="1" applyAlignment="1">
      <alignment horizontal="right" wrapText="1"/>
    </xf>
    <xf numFmtId="0" fontId="0" fillId="0" borderId="0" xfId="0" applyBorder="1" applyAlignment="1">
      <alignment/>
    </xf>
    <xf numFmtId="0" fontId="0" fillId="0" borderId="0" xfId="0" applyFont="1" applyBorder="1" applyAlignment="1">
      <alignment/>
    </xf>
    <xf numFmtId="0" fontId="0" fillId="0" borderId="0" xfId="0" applyFont="1" applyBorder="1" applyAlignment="1">
      <alignment horizontal="right" wrapText="1"/>
    </xf>
    <xf numFmtId="0" fontId="0" fillId="0" borderId="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center"/>
    </xf>
    <xf numFmtId="0" fontId="2" fillId="0" borderId="0" xfId="0" applyFont="1" applyFill="1" applyBorder="1" applyAlignment="1">
      <alignment horizontal="right"/>
    </xf>
    <xf numFmtId="3" fontId="0" fillId="0" borderId="0" xfId="0" applyNumberFormat="1" applyAlignment="1">
      <alignment horizontal="right"/>
    </xf>
    <xf numFmtId="3" fontId="0" fillId="0" borderId="0" xfId="0" applyNumberFormat="1" applyAlignment="1">
      <alignment/>
    </xf>
    <xf numFmtId="3" fontId="0" fillId="0" borderId="0" xfId="0" applyNumberFormat="1" applyBorder="1" applyAlignment="1">
      <alignment/>
    </xf>
    <xf numFmtId="3" fontId="7" fillId="0" borderId="0" xfId="0" applyNumberFormat="1" applyFont="1" applyBorder="1" applyAlignment="1">
      <alignment/>
    </xf>
    <xf numFmtId="0" fontId="0" fillId="0" borderId="0" xfId="0" applyFont="1" applyAlignment="1">
      <alignment horizontal="left"/>
    </xf>
    <xf numFmtId="3" fontId="0" fillId="0" borderId="0" xfId="0" applyNumberFormat="1" applyFont="1" applyAlignment="1">
      <alignment/>
    </xf>
    <xf numFmtId="3" fontId="2" fillId="0" borderId="0" xfId="0" applyNumberFormat="1" applyFont="1" applyBorder="1" applyAlignment="1">
      <alignment/>
    </xf>
    <xf numFmtId="0" fontId="0" fillId="0" borderId="10" xfId="0" applyBorder="1" applyAlignment="1">
      <alignment/>
    </xf>
    <xf numFmtId="3" fontId="0" fillId="0" borderId="10" xfId="0" applyNumberFormat="1" applyBorder="1" applyAlignment="1">
      <alignment/>
    </xf>
    <xf numFmtId="1" fontId="0" fillId="0" borderId="10" xfId="0" applyNumberFormat="1" applyBorder="1" applyAlignment="1">
      <alignment/>
    </xf>
    <xf numFmtId="1" fontId="0" fillId="0" borderId="0" xfId="0" applyNumberFormat="1" applyBorder="1" applyAlignment="1">
      <alignment/>
    </xf>
    <xf numFmtId="3" fontId="0" fillId="0" borderId="0" xfId="0" applyNumberFormat="1" applyBorder="1" applyAlignment="1">
      <alignment horizontal="center"/>
    </xf>
    <xf numFmtId="1" fontId="0" fillId="0" borderId="0" xfId="0" applyNumberFormat="1" applyBorder="1" applyAlignment="1">
      <alignment horizontal="center"/>
    </xf>
    <xf numFmtId="0" fontId="2" fillId="0" borderId="0" xfId="0" applyFont="1" applyBorder="1" applyAlignment="1">
      <alignment/>
    </xf>
    <xf numFmtId="3" fontId="7" fillId="0" borderId="0" xfId="0" applyNumberFormat="1" applyFont="1" applyAlignment="1">
      <alignment/>
    </xf>
    <xf numFmtId="0" fontId="0" fillId="0" borderId="10" xfId="0" applyFont="1" applyBorder="1" applyAlignment="1">
      <alignment horizontal="left"/>
    </xf>
    <xf numFmtId="3" fontId="0" fillId="0" borderId="10" xfId="0" applyNumberFormat="1" applyFont="1" applyBorder="1" applyAlignment="1">
      <alignment/>
    </xf>
    <xf numFmtId="164" fontId="2" fillId="0" borderId="0" xfId="0" applyNumberFormat="1" applyFont="1" applyBorder="1" applyAlignment="1">
      <alignment/>
    </xf>
    <xf numFmtId="0" fontId="0" fillId="0" borderId="0" xfId="0" applyFont="1" applyFill="1" applyAlignment="1">
      <alignment vertical="top" wrapText="1"/>
    </xf>
    <xf numFmtId="0" fontId="0" fillId="0" borderId="0" xfId="0" applyAlignment="1">
      <alignment vertical="top" wrapText="1"/>
    </xf>
    <xf numFmtId="0" fontId="0" fillId="0" borderId="10" xfId="0" applyBorder="1" applyAlignment="1">
      <alignment horizontal="right"/>
    </xf>
    <xf numFmtId="0" fontId="0" fillId="0" borderId="0" xfId="0" applyBorder="1" applyAlignment="1">
      <alignment horizontal="center"/>
    </xf>
    <xf numFmtId="3" fontId="0" fillId="0" borderId="0" xfId="0" applyNumberFormat="1" applyFill="1" applyAlignment="1">
      <alignment/>
    </xf>
    <xf numFmtId="0" fontId="0" fillId="0" borderId="0" xfId="0" applyFill="1" applyBorder="1" applyAlignment="1">
      <alignment/>
    </xf>
    <xf numFmtId="0" fontId="0" fillId="0" borderId="0" xfId="0" applyFont="1" applyAlignment="1">
      <alignment horizontal="left" vertical="top" wrapText="1"/>
    </xf>
    <xf numFmtId="0" fontId="0" fillId="0" borderId="0" xfId="0" applyFont="1" applyAlignment="1">
      <alignment vertical="top" wrapText="1"/>
    </xf>
    <xf numFmtId="0" fontId="7" fillId="0" borderId="0" xfId="0" applyFont="1" applyBorder="1" applyAlignment="1">
      <alignment/>
    </xf>
    <xf numFmtId="4" fontId="0" fillId="0" borderId="0" xfId="0" applyNumberFormat="1" applyAlignment="1">
      <alignment/>
    </xf>
    <xf numFmtId="0" fontId="0" fillId="0" borderId="0" xfId="0" applyNumberFormat="1" applyAlignment="1">
      <alignment horizontal="left" indent="2"/>
    </xf>
    <xf numFmtId="3" fontId="0" fillId="0" borderId="10" xfId="0" applyNumberFormat="1" applyFont="1" applyBorder="1" applyAlignment="1">
      <alignment/>
    </xf>
    <xf numFmtId="0" fontId="0" fillId="0" borderId="0" xfId="0" applyFont="1" applyBorder="1" applyAlignment="1">
      <alignment/>
    </xf>
    <xf numFmtId="0" fontId="0" fillId="0" borderId="0" xfId="0" applyFont="1" applyAlignment="1">
      <alignment horizontal="left" indent="2"/>
    </xf>
    <xf numFmtId="3" fontId="0" fillId="0" borderId="0" xfId="0" applyNumberFormat="1" applyFont="1" applyBorder="1" applyAlignment="1">
      <alignment/>
    </xf>
    <xf numFmtId="0" fontId="0" fillId="0" borderId="0" xfId="0" applyFont="1" applyFill="1" applyBorder="1" applyAlignment="1">
      <alignment/>
    </xf>
    <xf numFmtId="3" fontId="0" fillId="0" borderId="10" xfId="0" applyNumberFormat="1" applyFill="1" applyBorder="1" applyAlignment="1">
      <alignment/>
    </xf>
    <xf numFmtId="0" fontId="0" fillId="0" borderId="0" xfId="0" applyFont="1" applyFill="1" applyBorder="1" applyAlignment="1">
      <alignment horizontal="left" indent="2"/>
    </xf>
    <xf numFmtId="166" fontId="0" fillId="0" borderId="0" xfId="0" applyNumberFormat="1" applyAlignment="1">
      <alignment/>
    </xf>
    <xf numFmtId="0" fontId="0" fillId="0" borderId="10" xfId="0" applyFont="1" applyFill="1" applyBorder="1" applyAlignment="1">
      <alignment horizontal="left" indent="2"/>
    </xf>
    <xf numFmtId="0" fontId="0" fillId="0" borderId="10" xfId="0" applyFont="1" applyFill="1" applyBorder="1" applyAlignment="1">
      <alignment/>
    </xf>
    <xf numFmtId="0" fontId="0" fillId="0" borderId="10" xfId="0" applyFont="1" applyBorder="1" applyAlignment="1">
      <alignment/>
    </xf>
    <xf numFmtId="166" fontId="2" fillId="0" borderId="0" xfId="0" applyNumberFormat="1" applyFont="1" applyAlignment="1">
      <alignment horizontal="left"/>
    </xf>
    <xf numFmtId="0" fontId="0" fillId="0" borderId="0" xfId="0" applyAlignment="1">
      <alignment horizontal="left" indent="2"/>
    </xf>
    <xf numFmtId="1" fontId="0" fillId="0" borderId="0" xfId="0" applyNumberFormat="1" applyAlignment="1">
      <alignment/>
    </xf>
    <xf numFmtId="3" fontId="0" fillId="0" borderId="0" xfId="0" applyNumberFormat="1" applyFill="1" applyBorder="1" applyAlignment="1">
      <alignment/>
    </xf>
    <xf numFmtId="3" fontId="7" fillId="0" borderId="0" xfId="0" applyNumberFormat="1" applyFont="1" applyFill="1" applyBorder="1" applyAlignment="1">
      <alignment/>
    </xf>
    <xf numFmtId="0" fontId="0" fillId="0" borderId="0" xfId="0" applyFill="1" applyAlignment="1">
      <alignment/>
    </xf>
    <xf numFmtId="1" fontId="7" fillId="0" borderId="0" xfId="0" applyNumberFormat="1" applyFont="1" applyAlignment="1">
      <alignment/>
    </xf>
    <xf numFmtId="0" fontId="0" fillId="0" borderId="10" xfId="0" applyBorder="1" applyAlignment="1">
      <alignment horizontal="left" indent="2"/>
    </xf>
    <xf numFmtId="0" fontId="0" fillId="0" borderId="0" xfId="0" applyFill="1" applyBorder="1" applyAlignment="1">
      <alignment/>
    </xf>
    <xf numFmtId="0" fontId="0" fillId="0" borderId="0" xfId="0" applyAlignment="1">
      <alignment/>
    </xf>
    <xf numFmtId="0" fontId="0" fillId="0" borderId="0" xfId="0" applyFont="1" applyAlignment="1">
      <alignment wrapText="1"/>
    </xf>
    <xf numFmtId="0" fontId="8" fillId="0" borderId="0" xfId="0" applyFont="1" applyAlignment="1">
      <alignment wrapText="1"/>
    </xf>
    <xf numFmtId="0" fontId="0" fillId="0" borderId="0" xfId="0" applyFont="1" applyAlignment="1">
      <alignment horizontal="left" wrapText="1"/>
    </xf>
    <xf numFmtId="0" fontId="0" fillId="0" borderId="0" xfId="0" applyAlignment="1">
      <alignment horizontal="right"/>
    </xf>
    <xf numFmtId="0" fontId="0" fillId="0" borderId="0" xfId="0" applyAlignment="1">
      <alignment horizontal="left"/>
    </xf>
    <xf numFmtId="0" fontId="0" fillId="0" borderId="0" xfId="0" applyBorder="1" applyAlignment="1">
      <alignment horizontal="left" indent="2"/>
    </xf>
    <xf numFmtId="0" fontId="0" fillId="0" borderId="0" xfId="0" applyBorder="1" applyAlignment="1">
      <alignment horizontal="right"/>
    </xf>
    <xf numFmtId="165" fontId="0" fillId="0" borderId="0" xfId="0" applyNumberFormat="1" applyAlignment="1">
      <alignment horizontal="right"/>
    </xf>
    <xf numFmtId="165" fontId="0" fillId="0" borderId="10" xfId="0" applyNumberFormat="1" applyBorder="1" applyAlignment="1">
      <alignment horizontal="right"/>
    </xf>
    <xf numFmtId="165" fontId="0" fillId="0" borderId="0" xfId="0" applyNumberFormat="1" applyBorder="1" applyAlignment="1">
      <alignment horizontal="right"/>
    </xf>
    <xf numFmtId="0" fontId="2" fillId="0" borderId="0" xfId="63" applyFont="1" applyBorder="1" applyAlignment="1" applyProtection="1">
      <alignment horizontal="left"/>
      <protection/>
    </xf>
    <xf numFmtId="0" fontId="2" fillId="0" borderId="0" xfId="63" applyFont="1" applyBorder="1">
      <alignment/>
      <protection/>
    </xf>
    <xf numFmtId="0" fontId="0" fillId="0" borderId="0" xfId="63" applyFont="1" applyBorder="1">
      <alignment/>
      <protection/>
    </xf>
    <xf numFmtId="0" fontId="0" fillId="0" borderId="10" xfId="63" applyFont="1" applyBorder="1" applyAlignment="1">
      <alignment horizontal="left"/>
      <protection/>
    </xf>
    <xf numFmtId="0" fontId="0" fillId="0" borderId="10" xfId="63" applyFont="1" applyBorder="1" applyAlignment="1" applyProtection="1">
      <alignment horizontal="right"/>
      <protection/>
    </xf>
    <xf numFmtId="0" fontId="0" fillId="0" borderId="10" xfId="63" applyFont="1" applyBorder="1" applyAlignment="1">
      <alignment horizontal="right"/>
      <protection/>
    </xf>
    <xf numFmtId="0" fontId="0" fillId="0" borderId="0" xfId="63" applyFont="1" applyBorder="1" applyAlignment="1" applyProtection="1">
      <alignment horizontal="right"/>
      <protection/>
    </xf>
    <xf numFmtId="0" fontId="0" fillId="0" borderId="0" xfId="63" applyFont="1" applyBorder="1" applyAlignment="1">
      <alignment horizontal="right"/>
      <protection/>
    </xf>
    <xf numFmtId="165" fontId="0" fillId="0" borderId="0" xfId="63" applyNumberFormat="1" applyFont="1" applyFill="1" applyBorder="1" applyAlignment="1">
      <alignment horizontal="right"/>
      <protection/>
    </xf>
    <xf numFmtId="165" fontId="0" fillId="0" borderId="0" xfId="63" applyNumberFormat="1" applyFont="1" applyBorder="1" applyAlignment="1">
      <alignment horizontal="right"/>
      <protection/>
    </xf>
    <xf numFmtId="0" fontId="0" fillId="0" borderId="0" xfId="63" applyFont="1" applyBorder="1" applyProtection="1">
      <alignment/>
      <protection/>
    </xf>
    <xf numFmtId="167" fontId="0" fillId="0" borderId="0" xfId="63" applyNumberFormat="1" applyFont="1" applyBorder="1">
      <alignment/>
      <protection/>
    </xf>
    <xf numFmtId="165" fontId="0" fillId="0" borderId="10" xfId="0" applyNumberFormat="1" applyBorder="1" applyAlignment="1">
      <alignment/>
    </xf>
    <xf numFmtId="165" fontId="0" fillId="0" borderId="0" xfId="0" applyNumberFormat="1" applyBorder="1" applyAlignment="1">
      <alignment/>
    </xf>
    <xf numFmtId="0" fontId="0" fillId="0" borderId="0" xfId="63" applyNumberFormat="1" applyFont="1" applyBorder="1" applyAlignment="1" applyProtection="1">
      <alignment vertical="top" wrapText="1"/>
      <protection/>
    </xf>
    <xf numFmtId="0" fontId="0" fillId="0" borderId="0" xfId="63" applyNumberFormat="1" applyFont="1" applyBorder="1" applyAlignment="1" applyProtection="1">
      <alignment vertical="justify" wrapText="1"/>
      <protection/>
    </xf>
    <xf numFmtId="0" fontId="0" fillId="0" borderId="0" xfId="63" applyNumberFormat="1" applyFont="1" applyFill="1" applyBorder="1" applyAlignment="1" applyProtection="1">
      <alignment vertical="justify" wrapText="1"/>
      <protection/>
    </xf>
    <xf numFmtId="0" fontId="0" fillId="0" borderId="0" xfId="0" applyFont="1" applyAlignment="1">
      <alignment/>
    </xf>
    <xf numFmtId="0" fontId="0" fillId="0" borderId="10" xfId="0" applyBorder="1" applyAlignment="1">
      <alignment horizontal="left"/>
    </xf>
    <xf numFmtId="0" fontId="0" fillId="0" borderId="10" xfId="0" applyBorder="1" applyAlignment="1">
      <alignment horizontal="right" wrapText="1"/>
    </xf>
    <xf numFmtId="165" fontId="0" fillId="0" borderId="0" xfId="0" applyNumberFormat="1" applyFont="1" applyBorder="1" applyAlignment="1">
      <alignment/>
    </xf>
    <xf numFmtId="0" fontId="8" fillId="0" borderId="0" xfId="0" applyFont="1" applyFill="1" applyBorder="1" applyAlignment="1">
      <alignment horizontal="left" indent="2"/>
    </xf>
    <xf numFmtId="165" fontId="8" fillId="0" borderId="0" xfId="0" applyNumberFormat="1" applyFont="1" applyFill="1" applyBorder="1" applyAlignment="1">
      <alignment/>
    </xf>
    <xf numFmtId="3" fontId="8" fillId="0" borderId="0" xfId="0" applyNumberFormat="1" applyFont="1" applyFill="1" applyAlignment="1">
      <alignment/>
    </xf>
    <xf numFmtId="3" fontId="8" fillId="0" borderId="0" xfId="0" applyNumberFormat="1" applyFont="1" applyFill="1" applyBorder="1" applyAlignment="1">
      <alignment/>
    </xf>
    <xf numFmtId="0" fontId="8" fillId="0" borderId="0" xfId="0" applyFont="1" applyFill="1" applyAlignment="1">
      <alignment/>
    </xf>
    <xf numFmtId="165" fontId="0" fillId="0" borderId="10" xfId="0" applyNumberFormat="1" applyFont="1" applyBorder="1" applyAlignment="1">
      <alignment/>
    </xf>
    <xf numFmtId="3" fontId="0" fillId="0" borderId="10" xfId="0" applyNumberFormat="1" applyFill="1" applyBorder="1" applyAlignment="1">
      <alignment horizontal="right"/>
    </xf>
    <xf numFmtId="0" fontId="0" fillId="0" borderId="0" xfId="0" applyFont="1" applyFill="1" applyBorder="1" applyAlignment="1">
      <alignment horizontal="left" vertical="top" wrapText="1"/>
    </xf>
    <xf numFmtId="0" fontId="0" fillId="0" borderId="0" xfId="0" applyFont="1" applyBorder="1" applyAlignment="1">
      <alignment vertical="top" wrapText="1"/>
    </xf>
    <xf numFmtId="0" fontId="3" fillId="0" borderId="0" xfId="53" applyBorder="1" applyAlignment="1">
      <alignment/>
    </xf>
    <xf numFmtId="0" fontId="0" fillId="0" borderId="0" xfId="0" applyBorder="1" applyAlignment="1">
      <alignment horizontal="right" wrapText="1"/>
    </xf>
    <xf numFmtId="0" fontId="0" fillId="0" borderId="0" xfId="0" applyBorder="1" applyAlignment="1">
      <alignment vertical="top" wrapText="1"/>
    </xf>
    <xf numFmtId="0" fontId="0" fillId="0" borderId="0" xfId="0" applyFont="1" applyBorder="1" applyAlignment="1">
      <alignment horizontal="left" vertical="top"/>
    </xf>
    <xf numFmtId="0" fontId="0" fillId="0" borderId="11" xfId="0" applyBorder="1" applyAlignment="1">
      <alignment horizontal="right" wrapText="1"/>
    </xf>
    <xf numFmtId="0" fontId="0" fillId="0" borderId="10" xfId="0" applyFill="1" applyBorder="1" applyAlignment="1">
      <alignment horizontal="right" wrapText="1"/>
    </xf>
    <xf numFmtId="165" fontId="0" fillId="0" borderId="12" xfId="0" applyNumberFormat="1" applyFont="1" applyBorder="1" applyAlignment="1">
      <alignment/>
    </xf>
    <xf numFmtId="3" fontId="0" fillId="0" borderId="0" xfId="0" applyNumberFormat="1" applyFont="1" applyFill="1" applyAlignment="1">
      <alignment/>
    </xf>
    <xf numFmtId="0" fontId="2" fillId="0" borderId="0" xfId="0" applyFont="1" applyFill="1" applyAlignment="1">
      <alignment/>
    </xf>
    <xf numFmtId="165" fontId="0" fillId="0" borderId="11" xfId="0" applyNumberFormat="1" applyFont="1" applyBorder="1" applyAlignment="1">
      <alignment/>
    </xf>
    <xf numFmtId="3" fontId="0" fillId="0" borderId="10" xfId="0" applyNumberFormat="1" applyFont="1" applyFill="1" applyBorder="1" applyAlignment="1">
      <alignment/>
    </xf>
    <xf numFmtId="3" fontId="0" fillId="0" borderId="0" xfId="0" applyNumberFormat="1" applyFont="1" applyFill="1" applyBorder="1" applyAlignment="1">
      <alignment/>
    </xf>
    <xf numFmtId="0" fontId="0" fillId="0" borderId="0" xfId="0" applyBorder="1" applyAlignment="1">
      <alignment horizontal="left"/>
    </xf>
    <xf numFmtId="0" fontId="0" fillId="0" borderId="0" xfId="0" applyAlignment="1">
      <alignment horizontal="left" indent="4"/>
    </xf>
    <xf numFmtId="0" fontId="0" fillId="0" borderId="0" xfId="0" applyBorder="1" applyAlignment="1">
      <alignment horizontal="left" indent="4"/>
    </xf>
    <xf numFmtId="0" fontId="0" fillId="0" borderId="0" xfId="0" applyFont="1" applyFill="1" applyAlignment="1">
      <alignment horizontal="left" indent="2"/>
    </xf>
    <xf numFmtId="0" fontId="8" fillId="0" borderId="0" xfId="0" applyFont="1" applyAlignment="1">
      <alignment horizontal="left" indent="6"/>
    </xf>
    <xf numFmtId="165" fontId="8" fillId="0" borderId="0" xfId="0" applyNumberFormat="1" applyFont="1" applyBorder="1" applyAlignment="1">
      <alignment/>
    </xf>
    <xf numFmtId="165" fontId="8" fillId="0" borderId="12" xfId="0" applyNumberFormat="1" applyFont="1" applyBorder="1" applyAlignment="1">
      <alignment/>
    </xf>
    <xf numFmtId="3" fontId="8" fillId="0" borderId="0" xfId="0" applyNumberFormat="1" applyFont="1" applyAlignment="1">
      <alignment/>
    </xf>
    <xf numFmtId="0" fontId="8" fillId="0" borderId="0" xfId="0" applyFont="1" applyAlignment="1">
      <alignment/>
    </xf>
    <xf numFmtId="0" fontId="29" fillId="0" borderId="0" xfId="0" applyFont="1" applyAlignment="1">
      <alignment/>
    </xf>
    <xf numFmtId="3" fontId="29" fillId="0" borderId="0" xfId="0" applyNumberFormat="1" applyFont="1" applyAlignment="1">
      <alignment/>
    </xf>
    <xf numFmtId="0" fontId="0" fillId="0" borderId="0" xfId="0" applyFont="1" applyBorder="1" applyAlignment="1">
      <alignment horizontal="left" indent="4"/>
    </xf>
    <xf numFmtId="3" fontId="2" fillId="0" borderId="0" xfId="0" applyNumberFormat="1" applyFont="1" applyAlignment="1">
      <alignment/>
    </xf>
    <xf numFmtId="0" fontId="30" fillId="0" borderId="0" xfId="0" applyFont="1" applyAlignment="1">
      <alignment/>
    </xf>
    <xf numFmtId="0" fontId="0" fillId="0" borderId="10" xfId="0" applyFont="1" applyBorder="1" applyAlignment="1">
      <alignment horizontal="left" indent="2"/>
    </xf>
    <xf numFmtId="0" fontId="0" fillId="0" borderId="0" xfId="0" applyFont="1" applyBorder="1" applyAlignment="1">
      <alignment horizontal="left" indent="2"/>
    </xf>
    <xf numFmtId="165" fontId="0" fillId="0" borderId="13" xfId="0" applyNumberFormat="1" applyFont="1" applyBorder="1" applyAlignment="1">
      <alignment/>
    </xf>
    <xf numFmtId="0" fontId="2" fillId="0" borderId="0" xfId="0" applyFont="1" applyBorder="1" applyAlignment="1">
      <alignment horizontal="left" indent="4"/>
    </xf>
    <xf numFmtId="165" fontId="2" fillId="0" borderId="0" xfId="0" applyNumberFormat="1" applyFont="1" applyBorder="1" applyAlignment="1">
      <alignment/>
    </xf>
    <xf numFmtId="0" fontId="0" fillId="0" borderId="0" xfId="0" applyFont="1" applyFill="1" applyAlignment="1">
      <alignment horizontal="left" vertical="top" wrapText="1"/>
    </xf>
    <xf numFmtId="0" fontId="0" fillId="0" borderId="0" xfId="0" applyFont="1" applyBorder="1" applyAlignment="1">
      <alignment vertical="top" wrapText="1"/>
    </xf>
    <xf numFmtId="0" fontId="3" fillId="0" borderId="0" xfId="53" applyFont="1" applyAlignment="1">
      <alignment/>
    </xf>
    <xf numFmtId="0" fontId="8" fillId="0" borderId="0" xfId="0" applyFont="1" applyFill="1" applyAlignment="1">
      <alignment horizontal="left" indent="2"/>
    </xf>
    <xf numFmtId="0" fontId="0" fillId="0" borderId="10" xfId="0" applyFill="1" applyBorder="1" applyAlignment="1">
      <alignment/>
    </xf>
    <xf numFmtId="0" fontId="0" fillId="0" borderId="0" xfId="0" applyBorder="1" applyAlignment="1">
      <alignment wrapText="1"/>
    </xf>
    <xf numFmtId="0" fontId="0" fillId="0" borderId="10" xfId="0" applyBorder="1" applyAlignment="1">
      <alignment wrapText="1"/>
    </xf>
    <xf numFmtId="0" fontId="0" fillId="0" borderId="0" xfId="0" applyAlignment="1">
      <alignment wrapText="1"/>
    </xf>
    <xf numFmtId="0" fontId="8" fillId="0" borderId="0" xfId="0" applyFont="1" applyAlignment="1">
      <alignment horizontal="left" indent="2"/>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14" xfId="0" applyBorder="1" applyAlignment="1">
      <alignment horizontal="center"/>
    </xf>
    <xf numFmtId="0" fontId="0" fillId="0" borderId="0" xfId="0" applyFont="1" applyBorder="1" applyAlignment="1">
      <alignment horizontal="left" vertical="top" wrapText="1"/>
    </xf>
    <xf numFmtId="0" fontId="2" fillId="0" borderId="0" xfId="0" applyFont="1" applyAlignment="1">
      <alignment horizontal="left" wrapText="1"/>
    </xf>
    <xf numFmtId="0" fontId="0" fillId="0" borderId="0" xfId="0" applyFont="1" applyFill="1" applyAlignment="1">
      <alignment horizontal="left" vertical="top" wrapText="1"/>
    </xf>
    <xf numFmtId="0" fontId="0" fillId="0" borderId="14" xfId="0" applyFill="1" applyBorder="1" applyAlignment="1">
      <alignment horizontal="center"/>
    </xf>
    <xf numFmtId="0" fontId="0" fillId="0" borderId="13" xfId="0" applyBorder="1" applyAlignment="1">
      <alignment horizontal="center"/>
    </xf>
    <xf numFmtId="0" fontId="2" fillId="0" borderId="0" xfId="0" applyFont="1" applyAlignment="1">
      <alignment horizontal="left"/>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ont="1" applyBorder="1" applyAlignment="1">
      <alignment horizontal="center"/>
    </xf>
    <xf numFmtId="3" fontId="0" fillId="0" borderId="0" xfId="0" applyNumberFormat="1" applyBorder="1" applyAlignment="1">
      <alignment horizontal="center"/>
    </xf>
    <xf numFmtId="1" fontId="0" fillId="0" borderId="0" xfId="0" applyNumberFormat="1" applyBorder="1" applyAlignment="1">
      <alignment horizontal="center"/>
    </xf>
    <xf numFmtId="0" fontId="0" fillId="0" borderId="0" xfId="0" applyFill="1" applyBorder="1" applyAlignment="1">
      <alignment wrapText="1"/>
    </xf>
    <xf numFmtId="0" fontId="0" fillId="0" borderId="0" xfId="0" applyAlignment="1">
      <alignment wrapText="1"/>
    </xf>
    <xf numFmtId="0" fontId="0" fillId="0" borderId="0" xfId="0" applyFont="1" applyFill="1" applyAlignment="1">
      <alignment vertical="top" wrapText="1"/>
    </xf>
    <xf numFmtId="0" fontId="8" fillId="0" borderId="0" xfId="0" applyFont="1" applyFill="1" applyAlignment="1">
      <alignment vertical="top" wrapText="1"/>
    </xf>
    <xf numFmtId="0" fontId="2" fillId="0" borderId="0" xfId="0" applyFont="1" applyAlignment="1">
      <alignment horizontal="left" vertical="top" wrapText="1"/>
    </xf>
    <xf numFmtId="0" fontId="8" fillId="0" borderId="0" xfId="0" applyFont="1" applyAlignment="1">
      <alignment horizontal="left" vertical="top" wrapText="1"/>
    </xf>
    <xf numFmtId="0" fontId="0" fillId="0" borderId="0" xfId="63" applyNumberFormat="1" applyFont="1" applyFill="1" applyBorder="1" applyAlignment="1" applyProtection="1">
      <alignment horizontal="left" vertical="top" wrapText="1"/>
      <protection/>
    </xf>
    <xf numFmtId="0" fontId="0" fillId="0" borderId="0" xfId="0" applyAlignment="1">
      <alignment horizontal="left" wrapText="1"/>
    </xf>
    <xf numFmtId="0" fontId="0" fillId="0" borderId="0" xfId="0" applyBorder="1" applyAlignment="1">
      <alignment horizontal="left"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rmal 4 2" xfId="62"/>
    <cellStyle name="Normal_SOLAR" xfId="63"/>
    <cellStyle name="Note" xfId="64"/>
    <cellStyle name="Output" xfId="65"/>
    <cellStyle name="Percent" xfId="66"/>
    <cellStyle name="Style 29" xfId="67"/>
    <cellStyle name="Title" xfId="68"/>
    <cellStyle name="Total" xfId="69"/>
    <cellStyle name="Warning Text"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Arial"/>
                <a:ea typeface="Arial"/>
                <a:cs typeface="Arial"/>
              </a:rPr>
              <a:t>Plan B Energy Efficiency Measures</a:t>
            </a:r>
          </a:p>
        </c:rich>
      </c:tx>
      <c:layout>
        <c:manualLayout>
          <c:xMode val="factor"/>
          <c:yMode val="factor"/>
          <c:x val="-0.05225"/>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38602499"/>
        <c:axId val="26134468"/>
      </c:areaChart>
      <c:catAx>
        <c:axId val="38602499"/>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134468"/>
        <c:crosses val="autoZero"/>
        <c:auto val="1"/>
        <c:lblOffset val="100"/>
        <c:noMultiLvlLbl val="0"/>
      </c:catAx>
      <c:valAx>
        <c:axId val="26134468"/>
        <c:scaling>
          <c:orientation val="minMax"/>
          <c:min val="3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602499"/>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0.0425</cdr:x>
      <cdr:y>0.95075</cdr:y>
    </cdr:to>
    <cdr:sp>
      <cdr:nvSpPr>
        <cdr:cNvPr id="1" name="Rectangle 1"/>
        <cdr:cNvSpPr>
          <a:spLocks/>
        </cdr:cNvSpPr>
      </cdr:nvSpPr>
      <cdr:spPr>
        <a:xfrm>
          <a:off x="38100" y="4448175"/>
          <a:ext cx="209550"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0.8695</cdr:y>
    </cdr:from>
    <cdr:to>
      <cdr:x>0.12075</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0.27375</cdr:y>
    </cdr:from>
    <cdr:to>
      <cdr:x>0.51725</cdr:x>
      <cdr:y>0.322</cdr:y>
    </cdr:to>
    <cdr:sp>
      <cdr:nvSpPr>
        <cdr:cNvPr id="3" name="TextBox 3"/>
        <cdr:cNvSpPr txBox="1">
          <a:spLocks noChangeArrowheads="1"/>
        </cdr:cNvSpPr>
      </cdr:nvSpPr>
      <cdr:spPr>
        <a:xfrm>
          <a:off x="714375" y="1371600"/>
          <a:ext cx="2352675" cy="23812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IEA Energy Demand Trajectory</a:t>
          </a:r>
        </a:p>
      </cdr:txBody>
    </cdr:sp>
  </cdr:relSizeAnchor>
  <cdr:relSizeAnchor xmlns:cdr="http://schemas.openxmlformats.org/drawingml/2006/chartDrawing">
    <cdr:from>
      <cdr:x>0.36075</cdr:x>
      <cdr:y>0.318</cdr:y>
    </cdr:from>
    <cdr:to>
      <cdr:x>0.566</cdr:x>
      <cdr:y>0.3505</cdr:y>
    </cdr:to>
    <cdr:sp>
      <cdr:nvSpPr>
        <cdr:cNvPr id="4" name="Line 4"/>
        <cdr:cNvSpPr>
          <a:spLocks/>
        </cdr:cNvSpPr>
      </cdr:nvSpPr>
      <cdr:spPr>
        <a:xfrm>
          <a:off x="2133600" y="1590675"/>
          <a:ext cx="121920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0.6135</cdr:x>
      <cdr:y>0.7745</cdr:y>
    </cdr:to>
    <cdr:sp>
      <cdr:nvSpPr>
        <cdr:cNvPr id="5" name="TextBox 5"/>
        <cdr:cNvSpPr txBox="1">
          <a:spLocks noChangeArrowheads="1"/>
        </cdr:cNvSpPr>
      </cdr:nvSpPr>
      <cdr:spPr>
        <a:xfrm>
          <a:off x="1285875" y="3657600"/>
          <a:ext cx="2352675" cy="21907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Plan B Energy Efficiency Trajectory</a:t>
          </a:r>
        </a:p>
      </cdr:txBody>
    </cdr:sp>
  </cdr:relSizeAnchor>
  <cdr:relSizeAnchor xmlns:cdr="http://schemas.openxmlformats.org/drawingml/2006/chartDrawing">
    <cdr:from>
      <cdr:x>0.40125</cdr:x>
      <cdr:y>0.60025</cdr:y>
    </cdr:from>
    <cdr:to>
      <cdr:x>0.4975</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0.82225</cdr:x>
      <cdr:y>0.584</cdr:y>
    </cdr:from>
    <cdr:to>
      <cdr:x>0.9735</cdr:x>
      <cdr:y>0.69125</cdr:y>
    </cdr:to>
    <cdr:sp>
      <cdr:nvSpPr>
        <cdr:cNvPr id="7" name="TextBox 7"/>
        <cdr:cNvSpPr txBox="1">
          <a:spLocks noChangeArrowheads="1"/>
        </cdr:cNvSpPr>
      </cdr:nvSpPr>
      <cdr:spPr>
        <a:xfrm>
          <a:off x="4876800" y="2924175"/>
          <a:ext cx="895350" cy="54292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Transportation Restructuring (79 EJ)</a:t>
          </a:r>
        </a:p>
      </cdr:txBody>
    </cdr:sp>
  </cdr:relSizeAnchor>
  <cdr:relSizeAnchor xmlns:cdr="http://schemas.openxmlformats.org/drawingml/2006/chartDrawing">
    <cdr:from>
      <cdr:x>0.8105</cdr:x>
      <cdr:y>0.44125</cdr:y>
    </cdr:from>
    <cdr:to>
      <cdr:x>0.9965</cdr:x>
      <cdr:y>0.5475</cdr:y>
    </cdr:to>
    <cdr:sp>
      <cdr:nvSpPr>
        <cdr:cNvPr id="8" name="TextBox 8"/>
        <cdr:cNvSpPr txBox="1">
          <a:spLocks noChangeArrowheads="1"/>
        </cdr:cNvSpPr>
      </cdr:nvSpPr>
      <cdr:spPr>
        <a:xfrm>
          <a:off x="4800600" y="2209800"/>
          <a:ext cx="1104900" cy="53340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Industrial Efficiency
(31 EJ)</a:t>
          </a:r>
        </a:p>
      </cdr:txBody>
    </cdr:sp>
  </cdr:relSizeAnchor>
  <cdr:relSizeAnchor xmlns:cdr="http://schemas.openxmlformats.org/drawingml/2006/chartDrawing">
    <cdr:from>
      <cdr:x>0.8105</cdr:x>
      <cdr:y>0.15975</cdr:y>
    </cdr:from>
    <cdr:to>
      <cdr:x>0.99725</cdr:x>
      <cdr:y>0.26225</cdr:y>
    </cdr:to>
    <cdr:sp>
      <cdr:nvSpPr>
        <cdr:cNvPr id="9" name="TextBox 9"/>
        <cdr:cNvSpPr txBox="1">
          <a:spLocks noChangeArrowheads="1"/>
        </cdr:cNvSpPr>
      </cdr:nvSpPr>
      <cdr:spPr>
        <a:xfrm>
          <a:off x="4800600" y="800100"/>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Lighting Efficiency
(20 EJ)</a:t>
          </a:r>
        </a:p>
      </cdr:txBody>
    </cdr:sp>
  </cdr:relSizeAnchor>
  <cdr:relSizeAnchor xmlns:cdr="http://schemas.openxmlformats.org/drawingml/2006/chartDrawing">
    <cdr:from>
      <cdr:x>0.8105</cdr:x>
      <cdr:y>0.30625</cdr:y>
    </cdr:from>
    <cdr:to>
      <cdr:x>0.9965</cdr:x>
      <cdr:y>0.408</cdr:y>
    </cdr:to>
    <cdr:sp>
      <cdr:nvSpPr>
        <cdr:cNvPr id="10" name="TextBox 10"/>
        <cdr:cNvSpPr txBox="1">
          <a:spLocks noChangeArrowheads="1"/>
        </cdr:cNvSpPr>
      </cdr:nvSpPr>
      <cdr:spPr>
        <a:xfrm>
          <a:off x="4800600" y="1533525"/>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Appliance Efficiency
 (20 EJ)</a:t>
          </a:r>
        </a:p>
      </cdr:txBody>
    </cdr:sp>
  </cdr:relSizeAnchor>
  <cdr:relSizeAnchor xmlns:cdr="http://schemas.openxmlformats.org/drawingml/2006/chartDrawing">
    <cdr:from>
      <cdr:x>0.79925</cdr:x>
      <cdr:y>0.0425</cdr:y>
    </cdr:from>
    <cdr:to>
      <cdr:x>0.99725</cdr:x>
      <cdr:y>0.12475</cdr:y>
    </cdr:to>
    <cdr:sp>
      <cdr:nvSpPr>
        <cdr:cNvPr id="11" name="TextBox 11"/>
        <cdr:cNvSpPr txBox="1">
          <a:spLocks noChangeArrowheads="1"/>
        </cdr:cNvSpPr>
      </cdr:nvSpPr>
      <cdr:spPr>
        <a:xfrm>
          <a:off x="4733925" y="209550"/>
          <a:ext cx="1171575" cy="40957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Building Insulation (7 EJ)</a:t>
          </a:r>
        </a:p>
      </cdr:txBody>
    </cdr:sp>
  </cdr:relSizeAnchor>
  <cdr:relSizeAnchor xmlns:cdr="http://schemas.openxmlformats.org/drawingml/2006/chartDrawing">
    <cdr:from>
      <cdr:x>0.77925</cdr:x>
      <cdr:y>0.12375</cdr:y>
    </cdr:from>
    <cdr:to>
      <cdr:x>0.8105</cdr:x>
      <cdr:y>0.27375</cdr:y>
    </cdr:to>
    <cdr:sp>
      <cdr:nvSpPr>
        <cdr:cNvPr id="12" name="Line 12"/>
        <cdr:cNvSpPr>
          <a:spLocks/>
        </cdr:cNvSpPr>
      </cdr:nvSpPr>
      <cdr:spPr>
        <a:xfrm flipH="1">
          <a:off x="4619625" y="619125"/>
          <a:ext cx="180975"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0.26225</cdr:y>
    </cdr:from>
    <cdr:to>
      <cdr:x>0.86175</cdr:x>
      <cdr:y>0.30625</cdr:y>
    </cdr:to>
    <cdr:sp>
      <cdr:nvSpPr>
        <cdr:cNvPr id="13" name="Line 13"/>
        <cdr:cNvSpPr>
          <a:spLocks/>
        </cdr:cNvSpPr>
      </cdr:nvSpPr>
      <cdr:spPr>
        <a:xfrm flipH="1">
          <a:off x="447675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0.7295</cdr:x>
      <cdr:y>0.3505</cdr:y>
    </cdr:from>
    <cdr:to>
      <cdr:x>0.81</cdr:x>
      <cdr:y>0.3615</cdr:y>
    </cdr:to>
    <cdr:sp>
      <cdr:nvSpPr>
        <cdr:cNvPr id="14" name="Line 14"/>
        <cdr:cNvSpPr>
          <a:spLocks/>
        </cdr:cNvSpPr>
      </cdr:nvSpPr>
      <cdr:spPr>
        <a:xfrm flipH="1">
          <a:off x="432435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0.7185</cdr:x>
      <cdr:y>0.4195</cdr:y>
    </cdr:from>
    <cdr:to>
      <cdr:x>0.86175</cdr:x>
      <cdr:y>0.44125</cdr:y>
    </cdr:to>
    <cdr:sp>
      <cdr:nvSpPr>
        <cdr:cNvPr id="15" name="Line 15"/>
        <cdr:cNvSpPr>
          <a:spLocks/>
        </cdr:cNvSpPr>
      </cdr:nvSpPr>
      <cdr:spPr>
        <a:xfrm flipH="1" flipV="1">
          <a:off x="425767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0.56775</cdr:y>
    </cdr:from>
    <cdr:to>
      <cdr:x>0.82225</cdr:x>
      <cdr:y>0.6245</cdr:y>
    </cdr:to>
    <cdr:sp>
      <cdr:nvSpPr>
        <cdr:cNvPr id="16" name="Line 16"/>
        <cdr:cNvSpPr>
          <a:spLocks/>
        </cdr:cNvSpPr>
      </cdr:nvSpPr>
      <cdr:spPr>
        <a:xfrm flipH="1" flipV="1">
          <a:off x="4476750" y="284797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0.10725</cdr:y>
    </cdr:from>
    <cdr:to>
      <cdr:x>0.186</cdr:x>
      <cdr:y>0.1425</cdr:y>
    </cdr:to>
    <cdr:sp>
      <cdr:nvSpPr>
        <cdr:cNvPr id="17" name="TextBox 17"/>
        <cdr:cNvSpPr txBox="1">
          <a:spLocks noChangeArrowheads="1"/>
        </cdr:cNvSpPr>
      </cdr:nvSpPr>
      <cdr:spPr>
        <a:xfrm>
          <a:off x="428625" y="533400"/>
          <a:ext cx="676275"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Exajoules</a:t>
          </a:r>
        </a:p>
      </cdr:txBody>
    </cdr:sp>
  </cdr:relSizeAnchor>
  <cdr:relSizeAnchor xmlns:cdr="http://schemas.openxmlformats.org/drawingml/2006/chartDrawing">
    <cdr:from>
      <cdr:x>0.29725</cdr:x>
      <cdr:y>0.9385</cdr:y>
    </cdr:from>
    <cdr:to>
      <cdr:x>0.66425</cdr:x>
      <cdr:y>0.994</cdr:y>
    </cdr:to>
    <cdr:sp>
      <cdr:nvSpPr>
        <cdr:cNvPr id="18" name="TextBox 18"/>
        <cdr:cNvSpPr txBox="1">
          <a:spLocks noChangeArrowheads="1"/>
        </cdr:cNvSpPr>
      </cdr:nvSpPr>
      <cdr:spPr>
        <a:xfrm>
          <a:off x="1762125" y="4705350"/>
          <a:ext cx="2181225" cy="2762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 Exajoule (EJ) = 1 x 10</a:t>
          </a:r>
          <a:r>
            <a:rPr lang="en-US" cap="none" sz="1000" b="0" i="0" u="none" baseline="30000">
              <a:latin typeface="Arial"/>
              <a:ea typeface="Arial"/>
              <a:cs typeface="Arial"/>
            </a:rPr>
            <a:t>18</a:t>
          </a:r>
          <a:r>
            <a:rPr lang="en-US" cap="none" sz="1000" b="0" i="0" u="none" baseline="0">
              <a:latin typeface="Arial"/>
              <a:ea typeface="Arial"/>
              <a:cs typeface="Arial"/>
            </a:rPr>
            <a:t> Joules</a:t>
          </a:r>
        </a:p>
      </cdr:txBody>
    </cdr:sp>
  </cdr:relSizeAnchor>
  <cdr:relSizeAnchor xmlns:cdr="http://schemas.openxmlformats.org/drawingml/2006/chartDrawing">
    <cdr:from>
      <cdr:x>0.566</cdr:x>
      <cdr:y>0.86725</cdr:y>
    </cdr:from>
    <cdr:to>
      <cdr:x>0.77925</cdr:x>
      <cdr:y>0.90825</cdr:y>
    </cdr:to>
    <cdr:sp>
      <cdr:nvSpPr>
        <cdr:cNvPr id="19" name="TextBox 19"/>
        <cdr:cNvSpPr txBox="1">
          <a:spLocks noChangeArrowheads="1"/>
        </cdr:cNvSpPr>
      </cdr:nvSpPr>
      <cdr:spPr>
        <a:xfrm>
          <a:off x="3352800" y="4352925"/>
          <a:ext cx="1266825" cy="209550"/>
        </a:xfrm>
        <a:prstGeom prst="rect">
          <a:avLst/>
        </a:prstGeom>
        <a:noFill/>
        <a:ln w="9525" cmpd="sng">
          <a:noFill/>
        </a:ln>
      </cdr:spPr>
      <cdr:txBody>
        <a:bodyPr vertOverflow="clip" wrap="square"/>
        <a:p>
          <a:pPr algn="l">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0.0725</cdr:x>
      <cdr:y>0.2675</cdr:y>
    </cdr:from>
    <cdr:to>
      <cdr:x>0.78875</cdr:x>
      <cdr:y>0.56775</cdr:y>
    </cdr:to>
    <cdr:sp>
      <cdr:nvSpPr>
        <cdr:cNvPr id="20" name="Line 20"/>
        <cdr:cNvSpPr>
          <a:spLocks/>
        </cdr:cNvSpPr>
      </cdr:nvSpPr>
      <cdr:spPr>
        <a:xfrm flipV="1">
          <a:off x="428625" y="1333500"/>
          <a:ext cx="424815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0.56775</cdr:y>
    </cdr:from>
    <cdr:to>
      <cdr:x>0.78875</cdr:x>
      <cdr:y>0.612</cdr:y>
    </cdr:to>
    <cdr:sp>
      <cdr:nvSpPr>
        <cdr:cNvPr id="21" name="Line 21"/>
        <cdr:cNvSpPr>
          <a:spLocks/>
        </cdr:cNvSpPr>
      </cdr:nvSpPr>
      <cdr:spPr>
        <a:xfrm>
          <a:off x="428625" y="2847975"/>
          <a:ext cx="424815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0.8495</cdr:y>
    </cdr:from>
    <cdr:to>
      <cdr:x>0.0825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0.8495</cdr:y>
    </cdr:from>
    <cdr:to>
      <cdr:x>0.1005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0.86875</cdr:y>
    </cdr:from>
    <cdr:to>
      <cdr:x>0.1005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15</xdr:row>
      <xdr:rowOff>114300</xdr:rowOff>
    </xdr:from>
    <xdr:ext cx="76200" cy="200025"/>
    <xdr:sp>
      <xdr:nvSpPr>
        <xdr:cNvPr id="1" name="TextBox 1"/>
        <xdr:cNvSpPr txBox="1">
          <a:spLocks noChangeArrowheads="1"/>
        </xdr:cNvSpPr>
      </xdr:nvSpPr>
      <xdr:spPr>
        <a:xfrm>
          <a:off x="25717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42</xdr:row>
      <xdr:rowOff>114300</xdr:rowOff>
    </xdr:from>
    <xdr:ext cx="76200" cy="200025"/>
    <xdr:sp>
      <xdr:nvSpPr>
        <xdr:cNvPr id="1" name="TextBox 1"/>
        <xdr:cNvSpPr txBox="1">
          <a:spLocks noChangeArrowheads="1"/>
        </xdr:cNvSpPr>
      </xdr:nvSpPr>
      <xdr:spPr>
        <a:xfrm>
          <a:off x="257175" y="6953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_pb4_ch4-5_wi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World Wind Capacity"/>
      <sheetName val="World Wind Capacity (g-1)"/>
      <sheetName val="World Wind Additions (g-2)"/>
      <sheetName val="Wind by Country"/>
      <sheetName val="Wind by Country (g)"/>
      <sheetName val="U.S. Wind Capacity"/>
      <sheetName val="US Wind Capacity (g-1)"/>
      <sheetName val="US Wind Additions (g-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7"/>
  <sheetViews>
    <sheetView tabSelected="1" workbookViewId="0" topLeftCell="A1">
      <selection activeCell="A1" sqref="A1"/>
    </sheetView>
  </sheetViews>
  <sheetFormatPr defaultColWidth="9.140625" defaultRowHeight="12.75"/>
  <cols>
    <col min="1" max="1" width="97.57421875" style="0" customWidth="1"/>
  </cols>
  <sheetData>
    <row r="1" ht="12.75">
      <c r="A1" s="1" t="s">
        <v>0</v>
      </c>
    </row>
    <row r="2" ht="12.75">
      <c r="A2" s="1"/>
    </row>
    <row r="3" ht="12.75">
      <c r="A3" s="4" t="s">
        <v>90</v>
      </c>
    </row>
    <row r="4" ht="12.75">
      <c r="A4" s="4" t="s">
        <v>104</v>
      </c>
    </row>
    <row r="5" ht="12.75">
      <c r="A5" s="141" t="s">
        <v>112</v>
      </c>
    </row>
    <row r="6" ht="12.75">
      <c r="A6" s="2" t="s">
        <v>19</v>
      </c>
    </row>
    <row r="7" ht="12.75">
      <c r="A7" s="3" t="s">
        <v>20</v>
      </c>
    </row>
    <row r="8" ht="12.75">
      <c r="A8" s="3" t="s">
        <v>21</v>
      </c>
    </row>
    <row r="9" ht="12.75">
      <c r="A9" s="4" t="s">
        <v>22</v>
      </c>
    </row>
    <row r="10" ht="12.75">
      <c r="A10" s="5" t="s">
        <v>24</v>
      </c>
    </row>
    <row r="11" ht="12.75">
      <c r="A11" s="4" t="s">
        <v>23</v>
      </c>
    </row>
    <row r="12" ht="12.75">
      <c r="A12" s="4"/>
    </row>
    <row r="14" ht="12.75">
      <c r="A14" s="95" t="s">
        <v>1</v>
      </c>
    </row>
    <row r="15" ht="12.75">
      <c r="A15" s="4" t="s">
        <v>2</v>
      </c>
    </row>
    <row r="16" ht="12.75">
      <c r="A16" s="95"/>
    </row>
    <row r="17" ht="38.25">
      <c r="A17" s="68" t="s">
        <v>3</v>
      </c>
    </row>
  </sheetData>
  <hyperlinks>
    <hyperlink ref="A7" location="'2020 Energy Goals'!A1" display="World Energy Consumption in 2008 and Plan B Goals for 2020 (condensed) "/>
    <hyperlink ref="A8" location="'2020 Energy Goals (detailed)'!A1" display="World Energy Consumption in 2008 and Plan B Goals for 2020 (detailed) "/>
    <hyperlink ref="A9" location="'Table 5-2'!A1" display="Table 5-2. U.S. Electricity Generating Capacity in 2008 and Plan B Goals for 2020"/>
    <hyperlink ref="A11" location="'Capacity Factors'!A1" display="Average Capacity Factors for Selected Electric Power Sources in the United States"/>
    <hyperlink ref="A10" location="'World Energy Growth Rates'!A1" display="World Energy Growth Rates by Source, 2000-2008"/>
    <hyperlink ref="A6" location="'Table 5-1'!A1" display="Table 5-1. World Power and Energy from Renewables in 2008 and Plan B Goals for 2020"/>
    <hyperlink ref="A15" r:id="rId1" tooltip="blocked::http://www.earthpolicy.org/index.php?/books/pb4/pb4_data" display="http://www.earthpolicy.org/index.php?/books/pb4/pb4_data"/>
    <hyperlink ref="A3" location="'Energy Demand'!A1" display="World Primary Energy Demand in 2006, with IEA Projection for 2008 and 2020"/>
    <hyperlink ref="A4" location="'Electricity Demand'!A1" display="World Electricity Demand in 2006, with IEA Projection for 2008 and 2020"/>
    <hyperlink ref="A5" location="'Carbon Dioxide Emissions'!A1" display="World Carbon Dioxide Emissions from Fossil Fuel Combustion, 2006, and IEA Projection for 2020"/>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G47"/>
  <sheetViews>
    <sheetView workbookViewId="0" topLeftCell="A1">
      <selection activeCell="A1" sqref="A1"/>
    </sheetView>
  </sheetViews>
  <sheetFormatPr defaultColWidth="9.140625" defaultRowHeight="12.75"/>
  <cols>
    <col min="1" max="1" width="17.7109375" style="0" customWidth="1"/>
    <col min="2" max="2" width="25.28125" style="0" customWidth="1"/>
    <col min="3" max="3" width="27.00390625" style="11" customWidth="1"/>
  </cols>
  <sheetData>
    <row r="1" spans="1:4" ht="12.75">
      <c r="A1" s="78" t="s">
        <v>24</v>
      </c>
      <c r="B1" s="79"/>
      <c r="C1" s="80"/>
      <c r="D1" s="80"/>
    </row>
    <row r="2" spans="1:4" ht="12.75">
      <c r="A2" s="80"/>
      <c r="B2" s="80"/>
      <c r="C2" s="80"/>
      <c r="D2" s="80"/>
    </row>
    <row r="3" spans="1:4" ht="12.75">
      <c r="A3" s="81" t="s">
        <v>81</v>
      </c>
      <c r="B3" s="82" t="s">
        <v>82</v>
      </c>
      <c r="C3" s="83" t="s">
        <v>83</v>
      </c>
      <c r="D3" s="80"/>
    </row>
    <row r="4" spans="1:4" ht="12.75">
      <c r="A4" s="84"/>
      <c r="B4" s="84" t="s">
        <v>77</v>
      </c>
      <c r="C4" s="85" t="s">
        <v>77</v>
      </c>
      <c r="D4" s="80"/>
    </row>
    <row r="5" spans="1:4" ht="12.75">
      <c r="A5" s="80"/>
      <c r="B5" s="84"/>
      <c r="C5" s="85"/>
      <c r="D5" s="80"/>
    </row>
    <row r="6" spans="1:4" ht="12.75">
      <c r="A6" s="80" t="s">
        <v>84</v>
      </c>
      <c r="B6" s="86">
        <v>27.537268095434033</v>
      </c>
      <c r="C6" s="87">
        <v>27.405686397408413</v>
      </c>
      <c r="D6" s="80"/>
    </row>
    <row r="7" spans="1:4" ht="12.75">
      <c r="A7" s="88" t="s">
        <v>78</v>
      </c>
      <c r="B7" s="87">
        <v>32.982438127492145</v>
      </c>
      <c r="C7" s="87">
        <v>33.870324904213376</v>
      </c>
      <c r="D7" s="89"/>
    </row>
    <row r="8" spans="1:4" ht="12.75">
      <c r="A8" s="88" t="s">
        <v>85</v>
      </c>
      <c r="B8" s="87">
        <v>3.425538451096682</v>
      </c>
      <c r="C8" s="87">
        <v>3.1077558116385573</v>
      </c>
      <c r="D8" s="89"/>
    </row>
    <row r="9" spans="1:4" ht="12.75">
      <c r="A9" s="88" t="s">
        <v>86</v>
      </c>
      <c r="B9" s="86">
        <v>18.88</v>
      </c>
      <c r="C9" s="86">
        <v>16.092814505916174</v>
      </c>
      <c r="D9" s="89"/>
    </row>
    <row r="10" spans="1:4" ht="12.75">
      <c r="A10" s="88" t="s">
        <v>87</v>
      </c>
      <c r="B10" s="87">
        <v>2.173523787649053</v>
      </c>
      <c r="C10" s="87">
        <v>2.2510608555425415</v>
      </c>
      <c r="D10" s="89"/>
    </row>
    <row r="11" spans="1:4" ht="12.75">
      <c r="A11" s="88" t="s">
        <v>58</v>
      </c>
      <c r="B11" s="87">
        <v>1.285828592412658</v>
      </c>
      <c r="C11" s="87">
        <v>1.3053481410671974</v>
      </c>
      <c r="D11" s="89"/>
    </row>
    <row r="12" spans="1:4" ht="12.75">
      <c r="A12" s="88" t="s">
        <v>73</v>
      </c>
      <c r="B12" s="87">
        <v>2.9576817940220264</v>
      </c>
      <c r="C12" s="87">
        <v>2.776227412306298</v>
      </c>
      <c r="D12" s="89"/>
    </row>
    <row r="13" spans="1:4" ht="12.75">
      <c r="A13" s="88" t="s">
        <v>88</v>
      </c>
      <c r="B13" s="75">
        <v>0.929600647413602</v>
      </c>
      <c r="C13" s="87">
        <v>0.7344428995788688</v>
      </c>
      <c r="D13" s="89"/>
    </row>
    <row r="14" spans="1:4" ht="12.75">
      <c r="A14" s="88" t="s">
        <v>57</v>
      </c>
      <c r="B14" s="87">
        <v>4.37781229810417</v>
      </c>
      <c r="C14" s="87">
        <v>4.414489650090703</v>
      </c>
      <c r="D14" s="89"/>
    </row>
    <row r="15" spans="1:4" ht="12.75">
      <c r="A15" s="88" t="s">
        <v>67</v>
      </c>
      <c r="B15" s="75">
        <v>41.21085461544122</v>
      </c>
      <c r="C15" s="87">
        <v>43.80706698195096</v>
      </c>
      <c r="D15" s="89"/>
    </row>
    <row r="16" spans="1:4" ht="12.75">
      <c r="A16" s="25" t="s">
        <v>66</v>
      </c>
      <c r="B16" s="90">
        <v>15.667832673608912</v>
      </c>
      <c r="C16" s="90">
        <v>18.46005450490067</v>
      </c>
      <c r="D16" s="89"/>
    </row>
    <row r="17" spans="1:4" ht="12.75">
      <c r="A17" s="11"/>
      <c r="B17" s="91"/>
      <c r="C17" s="91"/>
      <c r="D17" s="89"/>
    </row>
    <row r="18" spans="1:4" ht="12.75">
      <c r="A18" s="41" t="s">
        <v>89</v>
      </c>
      <c r="B18" s="91"/>
      <c r="C18" s="91"/>
      <c r="D18" s="89"/>
    </row>
    <row r="19" spans="1:4" ht="12.75">
      <c r="A19" s="11"/>
      <c r="B19" s="91"/>
      <c r="C19" s="91"/>
      <c r="D19" s="89"/>
    </row>
    <row r="20" spans="1:5" ht="116.25" customHeight="1">
      <c r="A20" s="168" t="s">
        <v>17</v>
      </c>
      <c r="B20" s="168"/>
      <c r="C20" s="168"/>
      <c r="D20" s="168"/>
      <c r="E20" s="168"/>
    </row>
    <row r="21" spans="1:5" ht="67.5" customHeight="1">
      <c r="A21" s="168" t="s">
        <v>18</v>
      </c>
      <c r="B21" s="168"/>
      <c r="C21" s="168"/>
      <c r="D21" s="168"/>
      <c r="E21" s="168"/>
    </row>
    <row r="22" spans="1:5" ht="12.75">
      <c r="A22" s="92"/>
      <c r="B22" s="92"/>
      <c r="C22" s="92"/>
      <c r="D22" s="92"/>
      <c r="E22" s="92"/>
    </row>
    <row r="23" spans="1:7" ht="12.75" customHeight="1">
      <c r="A23" s="158" t="s">
        <v>47</v>
      </c>
      <c r="B23" s="158"/>
      <c r="C23" s="158"/>
      <c r="D23" s="158"/>
      <c r="E23" s="158"/>
      <c r="F23" s="37"/>
      <c r="G23" s="37"/>
    </row>
    <row r="24" spans="1:7" ht="12.75">
      <c r="A24" s="158"/>
      <c r="B24" s="158"/>
      <c r="C24" s="158"/>
      <c r="D24" s="158"/>
      <c r="E24" s="158"/>
      <c r="F24" s="37"/>
      <c r="G24" s="37"/>
    </row>
    <row r="25" spans="1:7" ht="12.75">
      <c r="A25" s="158"/>
      <c r="B25" s="158"/>
      <c r="C25" s="158"/>
      <c r="D25" s="158"/>
      <c r="E25" s="158"/>
      <c r="F25" s="37"/>
      <c r="G25" s="37"/>
    </row>
    <row r="26" spans="1:5" ht="12.75">
      <c r="A26" s="93"/>
      <c r="B26" s="93"/>
      <c r="C26" s="93"/>
      <c r="D26" s="93"/>
      <c r="E26" s="93"/>
    </row>
    <row r="27" spans="1:4" ht="12.75">
      <c r="A27" s="93"/>
      <c r="B27" s="93"/>
      <c r="C27" s="93"/>
      <c r="D27" s="93"/>
    </row>
    <row r="28" spans="1:5" ht="12.75">
      <c r="A28" s="93"/>
      <c r="B28" s="93"/>
      <c r="C28" s="93"/>
      <c r="D28" s="93"/>
      <c r="E28" s="93"/>
    </row>
    <row r="29" spans="1:5" ht="12.75">
      <c r="A29" s="94"/>
      <c r="C29" s="93"/>
      <c r="D29" s="93"/>
      <c r="E29" s="93"/>
    </row>
    <row r="30" spans="1:5" ht="12.75">
      <c r="A30" s="93"/>
      <c r="B30" s="93"/>
      <c r="C30" s="93"/>
      <c r="D30" s="93"/>
      <c r="E30" s="93"/>
    </row>
    <row r="31" spans="1:5" ht="12.75">
      <c r="A31" s="93"/>
      <c r="B31" s="93"/>
      <c r="C31" s="93"/>
      <c r="D31" s="93"/>
      <c r="E31" s="93"/>
    </row>
    <row r="32" spans="1:4" ht="12.75">
      <c r="A32" s="93"/>
      <c r="B32" s="93"/>
      <c r="C32" s="93"/>
      <c r="D32" s="93"/>
    </row>
    <row r="33" spans="2:4" ht="12.75" customHeight="1">
      <c r="B33" s="92"/>
      <c r="C33" s="92"/>
      <c r="D33" s="92"/>
    </row>
    <row r="34" spans="1:4" ht="12.75">
      <c r="A34" s="92"/>
      <c r="B34" s="92"/>
      <c r="C34" s="92"/>
      <c r="D34" s="92"/>
    </row>
    <row r="35" spans="1:4" ht="12.75">
      <c r="A35" s="92"/>
      <c r="B35" s="92"/>
      <c r="C35" s="92"/>
      <c r="D35" s="92"/>
    </row>
    <row r="36" spans="1:4" ht="12.75">
      <c r="A36" s="92"/>
      <c r="B36" s="92"/>
      <c r="C36" s="92"/>
      <c r="D36" s="92"/>
    </row>
    <row r="37" spans="1:4" ht="12.75">
      <c r="A37" s="92"/>
      <c r="B37" s="92"/>
      <c r="D37" s="92"/>
    </row>
    <row r="38" spans="1:4" ht="12.75">
      <c r="A38" s="92"/>
      <c r="B38" s="92"/>
      <c r="D38" s="92"/>
    </row>
    <row r="39" spans="1:4" ht="12.75">
      <c r="A39" s="92"/>
      <c r="B39" s="92"/>
      <c r="D39" s="92"/>
    </row>
    <row r="40" spans="1:4" ht="12.75">
      <c r="A40" s="92"/>
      <c r="B40" s="92"/>
      <c r="D40" s="92"/>
    </row>
    <row r="41" spans="1:4" ht="12.75">
      <c r="A41" s="92"/>
      <c r="B41" s="92"/>
      <c r="D41" s="92"/>
    </row>
    <row r="42" spans="1:4" ht="12.75">
      <c r="A42" s="92"/>
      <c r="B42" s="92"/>
      <c r="D42" s="92"/>
    </row>
    <row r="43" spans="1:4" ht="12.75">
      <c r="A43" s="92"/>
      <c r="B43" s="92"/>
      <c r="D43" s="92"/>
    </row>
    <row r="44" spans="1:4" ht="12.75">
      <c r="A44" s="92"/>
      <c r="B44" s="92"/>
      <c r="D44" s="92"/>
    </row>
    <row r="45" spans="1:4" ht="12.75">
      <c r="A45" s="92"/>
      <c r="B45" s="92"/>
      <c r="D45" s="92"/>
    </row>
    <row r="46" spans="1:4" ht="12.75">
      <c r="A46" s="92"/>
      <c r="B46" s="92"/>
      <c r="D46" s="92"/>
    </row>
    <row r="47" spans="1:4" ht="12.75">
      <c r="A47" s="92"/>
      <c r="B47" s="92"/>
      <c r="D47" s="92"/>
    </row>
  </sheetData>
  <mergeCells count="3">
    <mergeCell ref="A20:E20"/>
    <mergeCell ref="A23:E25"/>
    <mergeCell ref="A21:E2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E26"/>
  <sheetViews>
    <sheetView workbookViewId="0" topLeftCell="A1">
      <selection activeCell="A1" sqref="A1"/>
    </sheetView>
  </sheetViews>
  <sheetFormatPr defaultColWidth="9.140625" defaultRowHeight="12.75"/>
  <cols>
    <col min="1" max="1" width="21.8515625" style="0" customWidth="1"/>
    <col min="2" max="2" width="14.00390625" style="71" customWidth="1"/>
  </cols>
  <sheetData>
    <row r="1" ht="12.75">
      <c r="A1" s="6" t="s">
        <v>23</v>
      </c>
    </row>
    <row r="3" spans="1:2" ht="12.75">
      <c r="A3" s="25" t="s">
        <v>25</v>
      </c>
      <c r="B3" s="38" t="s">
        <v>76</v>
      </c>
    </row>
    <row r="4" ht="12.75">
      <c r="B4" s="71" t="s">
        <v>77</v>
      </c>
    </row>
    <row r="6" ht="12.75">
      <c r="A6" s="72" t="s">
        <v>72</v>
      </c>
    </row>
    <row r="7" spans="1:2" ht="12.75">
      <c r="A7" s="59" t="s">
        <v>57</v>
      </c>
      <c r="B7" s="71">
        <v>72.2</v>
      </c>
    </row>
    <row r="8" spans="1:2" ht="12.75">
      <c r="A8" s="59" t="s">
        <v>58</v>
      </c>
      <c r="B8" s="71">
        <v>18.9</v>
      </c>
    </row>
    <row r="9" spans="1:2" ht="12.75">
      <c r="A9" s="59" t="s">
        <v>73</v>
      </c>
      <c r="B9" s="71">
        <v>37.3</v>
      </c>
    </row>
    <row r="10" spans="1:2" ht="12.75">
      <c r="A10" s="73" t="s">
        <v>60</v>
      </c>
      <c r="B10" s="74">
        <v>89.8</v>
      </c>
    </row>
    <row r="11" spans="1:2" ht="12.75">
      <c r="A11" s="73"/>
      <c r="B11" s="74"/>
    </row>
    <row r="12" ht="12.75">
      <c r="A12" t="s">
        <v>74</v>
      </c>
    </row>
    <row r="13" spans="1:2" ht="12.75">
      <c r="A13" s="59" t="s">
        <v>32</v>
      </c>
      <c r="B13" s="75">
        <v>36</v>
      </c>
    </row>
    <row r="14" spans="1:2" ht="12.75">
      <c r="A14" s="59" t="s">
        <v>78</v>
      </c>
      <c r="B14" s="75">
        <v>22.5</v>
      </c>
    </row>
    <row r="15" spans="1:2" ht="12.75">
      <c r="A15" s="59" t="s">
        <v>79</v>
      </c>
      <c r="B15" s="75">
        <v>24.4</v>
      </c>
    </row>
    <row r="16" spans="1:2" ht="12.75">
      <c r="A16" s="59" t="s">
        <v>40</v>
      </c>
      <c r="B16" s="75">
        <v>90</v>
      </c>
    </row>
    <row r="17" spans="1:2" ht="12.75">
      <c r="A17" s="59" t="s">
        <v>34</v>
      </c>
      <c r="B17" s="75">
        <v>80</v>
      </c>
    </row>
    <row r="18" spans="1:2" ht="12.75">
      <c r="A18" s="65" t="s">
        <v>35</v>
      </c>
      <c r="B18" s="76">
        <v>44.2</v>
      </c>
    </row>
    <row r="19" spans="1:2" ht="12.75">
      <c r="A19" s="73"/>
      <c r="B19" s="77"/>
    </row>
    <row r="20" spans="1:5" ht="54" customHeight="1">
      <c r="A20" s="170" t="s">
        <v>80</v>
      </c>
      <c r="B20" s="170"/>
      <c r="C20" s="170"/>
      <c r="D20" s="170"/>
      <c r="E20" s="170"/>
    </row>
    <row r="22" spans="1:5" ht="78.75" customHeight="1">
      <c r="A22" s="169" t="s">
        <v>16</v>
      </c>
      <c r="B22" s="163"/>
      <c r="C22" s="163"/>
      <c r="D22" s="163"/>
      <c r="E22" s="163"/>
    </row>
    <row r="24" spans="1:5" ht="12.75" customHeight="1">
      <c r="A24" s="158" t="s">
        <v>47</v>
      </c>
      <c r="B24" s="158"/>
      <c r="C24" s="158"/>
      <c r="D24" s="158"/>
      <c r="E24" s="158"/>
    </row>
    <row r="25" spans="1:5" ht="12.75">
      <c r="A25" s="158"/>
      <c r="B25" s="158"/>
      <c r="C25" s="158"/>
      <c r="D25" s="158"/>
      <c r="E25" s="158"/>
    </row>
    <row r="26" spans="1:5" ht="27.75" customHeight="1">
      <c r="A26" s="158"/>
      <c r="B26" s="158"/>
      <c r="C26" s="158"/>
      <c r="D26" s="158"/>
      <c r="E26" s="158"/>
    </row>
  </sheetData>
  <mergeCells count="3">
    <mergeCell ref="A22:E22"/>
    <mergeCell ref="A20:E20"/>
    <mergeCell ref="A24:E2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9.140625" defaultRowHeight="12.75"/>
  <cols>
    <col min="1" max="1" width="19.7109375" style="0" customWidth="1"/>
    <col min="2" max="2" width="12.57421875" style="0" customWidth="1"/>
    <col min="3" max="3" width="12.7109375" style="0" customWidth="1"/>
    <col min="4" max="4" width="2.421875" style="0" customWidth="1"/>
    <col min="5" max="6" width="11.57421875" style="0" customWidth="1"/>
    <col min="7" max="7" width="14.28125" style="0" customWidth="1"/>
    <col min="8" max="8" width="9.00390625" style="0" hidden="1" customWidth="1"/>
    <col min="9" max="9" width="9.140625" style="0" hidden="1" customWidth="1"/>
  </cols>
  <sheetData>
    <row r="1" spans="1:4" ht="12.75">
      <c r="A1" s="6" t="s">
        <v>90</v>
      </c>
      <c r="B1" s="6"/>
      <c r="C1" s="6"/>
      <c r="D1" s="6"/>
    </row>
    <row r="3" spans="1:9" ht="64.5" customHeight="1">
      <c r="A3" s="96" t="s">
        <v>81</v>
      </c>
      <c r="B3" s="97" t="s">
        <v>91</v>
      </c>
      <c r="C3" s="97" t="s">
        <v>92</v>
      </c>
      <c r="D3" s="97"/>
      <c r="E3" s="97" t="s">
        <v>93</v>
      </c>
      <c r="F3" s="97" t="s">
        <v>94</v>
      </c>
      <c r="G3" s="97" t="s">
        <v>95</v>
      </c>
      <c r="I3" s="11"/>
    </row>
    <row r="4" spans="2:7" ht="12.75">
      <c r="B4" s="150" t="s">
        <v>77</v>
      </c>
      <c r="C4" s="150"/>
      <c r="D4" s="71"/>
      <c r="E4" s="150" t="s">
        <v>96</v>
      </c>
      <c r="F4" s="150"/>
      <c r="G4" s="150"/>
    </row>
    <row r="5" spans="2:7" ht="12.75">
      <c r="B5" s="71"/>
      <c r="C5" s="71"/>
      <c r="D5" s="71"/>
      <c r="E5" s="71"/>
      <c r="F5" s="71"/>
      <c r="G5" s="71"/>
    </row>
    <row r="6" spans="1:7" ht="12.75">
      <c r="A6" s="15" t="s">
        <v>97</v>
      </c>
      <c r="B6" s="98">
        <v>3.1130639859711984</v>
      </c>
      <c r="C6" s="98">
        <v>1.687073611602674</v>
      </c>
      <c r="D6" s="98"/>
      <c r="E6" s="19">
        <v>3053</v>
      </c>
      <c r="F6" s="19">
        <v>3246.0424003847443</v>
      </c>
      <c r="G6" s="20">
        <v>4374</v>
      </c>
    </row>
    <row r="7" spans="1:7" ht="12.75">
      <c r="A7" s="15" t="s">
        <v>58</v>
      </c>
      <c r="B7" s="98">
        <v>1.2983493135583668</v>
      </c>
      <c r="C7" s="98">
        <v>0.9497433993523652</v>
      </c>
      <c r="D7" s="98"/>
      <c r="E7" s="19">
        <v>4029</v>
      </c>
      <c r="F7" s="19">
        <v>4134.300160624267</v>
      </c>
      <c r="G7" s="20">
        <v>4744</v>
      </c>
    </row>
    <row r="8" spans="1:7" s="103" customFormat="1" ht="12.75">
      <c r="A8" s="99" t="s">
        <v>98</v>
      </c>
      <c r="B8" s="100">
        <v>1.7006610953653745</v>
      </c>
      <c r="C8" s="100">
        <v>1.350767398080932</v>
      </c>
      <c r="D8" s="100"/>
      <c r="E8" s="101">
        <v>2105</v>
      </c>
      <c r="F8" s="101">
        <v>2177.206650352834</v>
      </c>
      <c r="G8" s="102">
        <v>2620</v>
      </c>
    </row>
    <row r="9" spans="1:9" ht="12.75">
      <c r="A9" s="15" t="s">
        <v>59</v>
      </c>
      <c r="B9" s="98">
        <v>2.103637928636437</v>
      </c>
      <c r="C9" s="98">
        <v>1.5171601683630076</v>
      </c>
      <c r="D9" s="98"/>
      <c r="E9" s="19">
        <v>2407</v>
      </c>
      <c r="F9" s="20">
        <v>2509.334297797684</v>
      </c>
      <c r="G9" s="20">
        <v>3130</v>
      </c>
      <c r="I9" s="11"/>
    </row>
    <row r="10" spans="1:9" ht="12.75">
      <c r="A10" s="15" t="s">
        <v>60</v>
      </c>
      <c r="B10" s="98">
        <v>1.289780687892339</v>
      </c>
      <c r="C10" s="98">
        <v>0.6046389941673613</v>
      </c>
      <c r="D10" s="98"/>
      <c r="E10" s="19">
        <v>728</v>
      </c>
      <c r="F10" s="20">
        <v>746.9003121071366</v>
      </c>
      <c r="G10" s="20">
        <v>842</v>
      </c>
      <c r="I10" s="11"/>
    </row>
    <row r="11" spans="1:7" ht="12.75">
      <c r="A11" s="15" t="s">
        <v>99</v>
      </c>
      <c r="B11" s="98">
        <v>2.3257525268980173</v>
      </c>
      <c r="C11" s="98">
        <v>1.9187138719801267</v>
      </c>
      <c r="D11" s="98"/>
      <c r="E11" s="19">
        <v>261</v>
      </c>
      <c r="F11" s="19">
        <v>273.281606348115</v>
      </c>
      <c r="G11" s="20">
        <v>353</v>
      </c>
    </row>
    <row r="12" spans="1:7" ht="12.75">
      <c r="A12" s="15" t="s">
        <v>100</v>
      </c>
      <c r="B12" s="98">
        <v>1.6565424470769585</v>
      </c>
      <c r="C12" s="98">
        <v>1.2761038193999985</v>
      </c>
      <c r="D12" s="98"/>
      <c r="E12" s="19">
        <v>396</v>
      </c>
      <c r="F12" s="19">
        <v>421.8771805720508</v>
      </c>
      <c r="G12" s="20">
        <v>582.0197022406378</v>
      </c>
    </row>
    <row r="13" spans="1:9" ht="12.75">
      <c r="A13" s="57" t="s">
        <v>101</v>
      </c>
      <c r="B13" s="104">
        <v>10.185306353632019</v>
      </c>
      <c r="C13" s="104">
        <v>6.3545990309850975</v>
      </c>
      <c r="D13" s="104"/>
      <c r="E13" s="26">
        <v>66</v>
      </c>
      <c r="F13" s="52">
        <v>80.12929145920869</v>
      </c>
      <c r="G13" s="26">
        <v>215</v>
      </c>
      <c r="H13" s="19"/>
      <c r="I13" s="41"/>
    </row>
    <row r="14" spans="1:9" ht="12.75">
      <c r="A14" s="15"/>
      <c r="B14" s="98"/>
      <c r="C14" s="98"/>
      <c r="D14" s="98"/>
      <c r="E14" s="19"/>
      <c r="F14" s="61"/>
      <c r="G14" s="20"/>
      <c r="I14" s="41"/>
    </row>
    <row r="15" spans="1:9" ht="12.75">
      <c r="A15" s="51" t="s">
        <v>36</v>
      </c>
      <c r="B15" s="51"/>
      <c r="C15" s="51"/>
      <c r="D15" s="51"/>
      <c r="E15" s="19">
        <v>10940</v>
      </c>
      <c r="F15" s="61">
        <v>11411.865249293209</v>
      </c>
      <c r="G15" s="50">
        <v>14240.01970224064</v>
      </c>
      <c r="I15" s="41"/>
    </row>
    <row r="16" spans="1:9" ht="12.75">
      <c r="A16" s="53" t="s">
        <v>102</v>
      </c>
      <c r="B16" s="11"/>
      <c r="C16" s="11"/>
      <c r="D16" s="11"/>
      <c r="E16" s="19">
        <v>10217</v>
      </c>
      <c r="F16" s="61">
        <v>10636.577170913832</v>
      </c>
      <c r="G16" s="20">
        <v>13090</v>
      </c>
      <c r="I16" s="41"/>
    </row>
    <row r="17" spans="1:9" ht="12.75">
      <c r="A17" s="55" t="s">
        <v>103</v>
      </c>
      <c r="B17" s="25"/>
      <c r="C17" s="25"/>
      <c r="D17" s="25"/>
      <c r="E17" s="26">
        <v>723</v>
      </c>
      <c r="F17" s="105">
        <v>775.2880783793745</v>
      </c>
      <c r="G17" s="26">
        <v>1150.0197022406378</v>
      </c>
      <c r="I17" s="17"/>
    </row>
    <row r="18" spans="1:7" ht="12.75">
      <c r="A18" s="11"/>
      <c r="B18" s="11"/>
      <c r="C18" s="11"/>
      <c r="D18" s="11"/>
      <c r="E18" s="11"/>
      <c r="F18" s="11"/>
      <c r="G18" s="11"/>
    </row>
    <row r="19" spans="1:9" s="63" customFormat="1" ht="12.75" customHeight="1">
      <c r="A19" s="149" t="s">
        <v>133</v>
      </c>
      <c r="B19" s="149"/>
      <c r="C19" s="149"/>
      <c r="D19" s="149"/>
      <c r="E19" s="149"/>
      <c r="F19" s="149"/>
      <c r="G19" s="149"/>
      <c r="H19" s="149"/>
      <c r="I19" s="149"/>
    </row>
    <row r="20" spans="1:9" s="63" customFormat="1" ht="12.75">
      <c r="A20" s="149"/>
      <c r="B20" s="149"/>
      <c r="C20" s="149"/>
      <c r="D20" s="149"/>
      <c r="E20" s="149"/>
      <c r="F20" s="149"/>
      <c r="G20" s="149"/>
      <c r="H20" s="149"/>
      <c r="I20" s="149"/>
    </row>
    <row r="21" spans="1:9" s="63" customFormat="1" ht="12.75">
      <c r="A21" s="149"/>
      <c r="B21" s="149"/>
      <c r="C21" s="149"/>
      <c r="D21" s="149"/>
      <c r="E21" s="149"/>
      <c r="F21" s="149"/>
      <c r="G21" s="149"/>
      <c r="H21" s="149"/>
      <c r="I21" s="149"/>
    </row>
    <row r="22" spans="1:9" s="63" customFormat="1" ht="12.75">
      <c r="A22" s="149"/>
      <c r="B22" s="149"/>
      <c r="C22" s="149"/>
      <c r="D22" s="149"/>
      <c r="E22" s="149"/>
      <c r="F22" s="149"/>
      <c r="G22" s="149"/>
      <c r="H22" s="149"/>
      <c r="I22" s="149"/>
    </row>
    <row r="23" spans="1:9" s="63" customFormat="1" ht="25.5" customHeight="1">
      <c r="A23" s="149"/>
      <c r="B23" s="149"/>
      <c r="C23" s="149"/>
      <c r="D23" s="149"/>
      <c r="E23" s="149"/>
      <c r="F23" s="149"/>
      <c r="G23" s="149"/>
      <c r="H23" s="149"/>
      <c r="I23" s="149"/>
    </row>
    <row r="24" spans="1:9" s="63" customFormat="1" ht="12.75">
      <c r="A24" s="106"/>
      <c r="B24" s="106"/>
      <c r="C24" s="106"/>
      <c r="D24" s="106"/>
      <c r="E24" s="106"/>
      <c r="F24" s="106"/>
      <c r="G24" s="106"/>
      <c r="H24" s="106"/>
      <c r="I24" s="106"/>
    </row>
    <row r="25" spans="1:9" s="63" customFormat="1" ht="12.75">
      <c r="A25" s="106"/>
      <c r="B25" s="106"/>
      <c r="C25" s="106"/>
      <c r="D25" s="106"/>
      <c r="E25" s="106"/>
      <c r="F25" s="106"/>
      <c r="G25" s="106"/>
      <c r="H25" s="106"/>
      <c r="I25" s="106"/>
    </row>
    <row r="26" spans="1:9" s="63" customFormat="1" ht="12.75" customHeight="1">
      <c r="A26" s="149" t="s">
        <v>126</v>
      </c>
      <c r="B26" s="149"/>
      <c r="C26" s="149"/>
      <c r="D26" s="149"/>
      <c r="E26" s="149"/>
      <c r="F26" s="149"/>
      <c r="G26" s="149"/>
      <c r="H26" s="149"/>
      <c r="I26" s="149"/>
    </row>
    <row r="27" spans="1:9" s="63" customFormat="1" ht="12.75">
      <c r="A27" s="149"/>
      <c r="B27" s="149"/>
      <c r="C27" s="149"/>
      <c r="D27" s="149"/>
      <c r="E27" s="149"/>
      <c r="F27" s="149"/>
      <c r="G27" s="149"/>
      <c r="H27" s="149"/>
      <c r="I27" s="149"/>
    </row>
    <row r="28" ht="12.75">
      <c r="A28" s="11"/>
    </row>
    <row r="29" spans="1:10" ht="12.75" customHeight="1">
      <c r="A29" s="148" t="s">
        <v>134</v>
      </c>
      <c r="B29" s="148"/>
      <c r="C29" s="148"/>
      <c r="D29" s="148"/>
      <c r="E29" s="148"/>
      <c r="F29" s="148"/>
      <c r="G29" s="148"/>
      <c r="H29" s="148"/>
      <c r="I29" s="148"/>
      <c r="J29" s="107"/>
    </row>
    <row r="30" spans="1:10" ht="12.75">
      <c r="A30" s="148"/>
      <c r="B30" s="148"/>
      <c r="C30" s="148"/>
      <c r="D30" s="148"/>
      <c r="E30" s="148"/>
      <c r="F30" s="148"/>
      <c r="G30" s="148"/>
      <c r="H30" s="148"/>
      <c r="I30" s="148"/>
      <c r="J30" s="107"/>
    </row>
    <row r="31" spans="1:10" ht="12.75">
      <c r="A31" s="148"/>
      <c r="B31" s="148"/>
      <c r="C31" s="148"/>
      <c r="D31" s="148"/>
      <c r="E31" s="148"/>
      <c r="F31" s="148"/>
      <c r="G31" s="148"/>
      <c r="H31" s="148"/>
      <c r="I31" s="148"/>
      <c r="J31" s="107"/>
    </row>
    <row r="33" ht="12.75">
      <c r="A33" s="108"/>
    </row>
  </sheetData>
  <mergeCells count="5">
    <mergeCell ref="A29:I31"/>
    <mergeCell ref="A26:I27"/>
    <mergeCell ref="E4:G4"/>
    <mergeCell ref="B4:C4"/>
    <mergeCell ref="A19:I23"/>
  </mergeCells>
  <printOptions/>
  <pageMargins left="0.75" right="0.75" top="1" bottom="1" header="0.5" footer="0.5"/>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9.140625" defaultRowHeight="12.75"/>
  <cols>
    <col min="1" max="1" width="18.28125" style="0" customWidth="1"/>
    <col min="2" max="2" width="13.7109375" style="0" customWidth="1"/>
    <col min="3" max="3" width="14.57421875" style="0" customWidth="1"/>
    <col min="4" max="4" width="3.00390625" style="0" customWidth="1"/>
    <col min="5" max="6" width="11.00390625" style="0" customWidth="1"/>
    <col min="7" max="7" width="11.421875" style="0" customWidth="1"/>
    <col min="8" max="8" width="2.28125" style="0" customWidth="1"/>
  </cols>
  <sheetData>
    <row r="1" spans="1:7" ht="12.75">
      <c r="A1" s="6" t="s">
        <v>104</v>
      </c>
      <c r="B1" s="6"/>
      <c r="C1" s="6"/>
      <c r="D1" s="6"/>
      <c r="G1" s="20"/>
    </row>
    <row r="3" spans="1:9" ht="50.25" customHeight="1">
      <c r="A3" s="96" t="s">
        <v>105</v>
      </c>
      <c r="B3" s="97" t="s">
        <v>91</v>
      </c>
      <c r="C3" s="97" t="s">
        <v>92</v>
      </c>
      <c r="D3" s="97"/>
      <c r="E3" s="97" t="s">
        <v>106</v>
      </c>
      <c r="F3" s="97" t="s">
        <v>107</v>
      </c>
      <c r="G3" s="97" t="s">
        <v>108</v>
      </c>
      <c r="H3" s="109"/>
      <c r="I3" s="11"/>
    </row>
    <row r="4" spans="2:8" ht="12.75">
      <c r="B4" s="150" t="s">
        <v>77</v>
      </c>
      <c r="C4" s="150"/>
      <c r="D4" s="71"/>
      <c r="E4" s="150" t="s">
        <v>109</v>
      </c>
      <c r="F4" s="150"/>
      <c r="G4" s="150"/>
      <c r="H4" s="71"/>
    </row>
    <row r="5" spans="2:8" ht="12.75">
      <c r="B5" s="71"/>
      <c r="C5" s="71"/>
      <c r="D5" s="71"/>
      <c r="E5" s="71"/>
      <c r="F5" s="71"/>
      <c r="G5" s="71"/>
      <c r="H5" s="71"/>
    </row>
    <row r="6" spans="1:8" ht="12.75">
      <c r="A6" s="15" t="s">
        <v>97</v>
      </c>
      <c r="B6" s="98">
        <v>4.06348192980146</v>
      </c>
      <c r="C6" s="98">
        <v>2.308906685593315</v>
      </c>
      <c r="D6" s="98"/>
      <c r="E6" s="19">
        <v>7756</v>
      </c>
      <c r="F6" s="20">
        <v>8399.133935262253</v>
      </c>
      <c r="G6" s="20">
        <v>12442</v>
      </c>
      <c r="H6" s="20"/>
    </row>
    <row r="7" spans="1:8" ht="12.75">
      <c r="A7" s="15" t="s">
        <v>58</v>
      </c>
      <c r="B7" s="98">
        <v>-0.5174767065122876</v>
      </c>
      <c r="C7" s="98">
        <v>-2.0934859633541802</v>
      </c>
      <c r="D7" s="98"/>
      <c r="E7" s="19">
        <v>1096</v>
      </c>
      <c r="F7" s="20">
        <v>1084.68625951599</v>
      </c>
      <c r="G7" s="20">
        <v>941</v>
      </c>
      <c r="H7" s="20"/>
    </row>
    <row r="8" spans="1:8" ht="12.75">
      <c r="A8" s="15" t="s">
        <v>59</v>
      </c>
      <c r="B8" s="98">
        <v>2.4293286464140307</v>
      </c>
      <c r="C8" s="98">
        <v>2.102319671619002</v>
      </c>
      <c r="D8" s="98"/>
      <c r="E8" s="19">
        <v>3807</v>
      </c>
      <c r="F8" s="20">
        <v>3994.2158365998043</v>
      </c>
      <c r="G8" s="20">
        <v>5243</v>
      </c>
      <c r="H8" s="20"/>
    </row>
    <row r="9" spans="1:9" ht="12.75">
      <c r="A9" s="15" t="s">
        <v>60</v>
      </c>
      <c r="B9" s="98">
        <v>1.2881579295211276</v>
      </c>
      <c r="C9" s="98">
        <v>0.6177200037917885</v>
      </c>
      <c r="D9" s="98"/>
      <c r="E9" s="19">
        <v>2793</v>
      </c>
      <c r="F9" s="20">
        <v>2865.419958635843</v>
      </c>
      <c r="G9" s="20">
        <v>3232</v>
      </c>
      <c r="H9" s="20"/>
      <c r="I9" s="11"/>
    </row>
    <row r="10" spans="1:8" ht="12.75">
      <c r="A10" s="15" t="s">
        <v>99</v>
      </c>
      <c r="B10" s="98">
        <v>2.329708116745133</v>
      </c>
      <c r="C10" s="98">
        <v>1.892704834330372</v>
      </c>
      <c r="D10" s="98"/>
      <c r="E10" s="19">
        <v>3035</v>
      </c>
      <c r="F10" s="20">
        <v>3178.0605410488806</v>
      </c>
      <c r="G10" s="20">
        <v>4101</v>
      </c>
      <c r="H10" s="20"/>
    </row>
    <row r="11" spans="1:8" ht="12.75">
      <c r="A11" s="15" t="s">
        <v>100</v>
      </c>
      <c r="B11" s="98">
        <v>6.408268337988665</v>
      </c>
      <c r="C11" s="98">
        <v>5.333035751525816</v>
      </c>
      <c r="D11" s="98"/>
      <c r="E11" s="19">
        <v>239</v>
      </c>
      <c r="F11" s="20">
        <v>270.61299773947667</v>
      </c>
      <c r="G11" s="20">
        <v>542</v>
      </c>
      <c r="H11" s="20"/>
    </row>
    <row r="12" spans="1:8" ht="12.75">
      <c r="A12" s="15" t="s">
        <v>32</v>
      </c>
      <c r="B12" s="98">
        <v>19.864792067206437</v>
      </c>
      <c r="C12" s="98">
        <v>7.874980689157551</v>
      </c>
      <c r="D12" s="98"/>
      <c r="E12" s="19">
        <v>130</v>
      </c>
      <c r="F12" s="20">
        <v>186.77838890509025</v>
      </c>
      <c r="G12" s="20">
        <v>970</v>
      </c>
      <c r="H12" s="20"/>
    </row>
    <row r="13" spans="1:8" ht="12.75">
      <c r="A13" s="15" t="s">
        <v>40</v>
      </c>
      <c r="B13" s="98">
        <v>5.8000826867278255</v>
      </c>
      <c r="C13" s="98">
        <v>4.478457225494159</v>
      </c>
      <c r="D13" s="98"/>
      <c r="E13" s="19">
        <v>59</v>
      </c>
      <c r="F13" s="20">
        <v>66.04257922945882</v>
      </c>
      <c r="G13" s="20">
        <v>122</v>
      </c>
      <c r="H13" s="20"/>
    </row>
    <row r="14" spans="1:8" ht="12.75">
      <c r="A14" s="15" t="s">
        <v>110</v>
      </c>
      <c r="B14" s="98">
        <v>33.25719064400416</v>
      </c>
      <c r="C14" s="98">
        <v>15.933626678433654</v>
      </c>
      <c r="D14" s="98"/>
      <c r="E14" s="19">
        <v>4</v>
      </c>
      <c r="F14" s="20">
        <v>7.102991543332989</v>
      </c>
      <c r="G14" s="20">
        <v>111</v>
      </c>
      <c r="H14" s="20"/>
    </row>
    <row r="15" spans="1:9" ht="12.75">
      <c r="A15" s="57" t="s">
        <v>111</v>
      </c>
      <c r="B15" s="104">
        <v>8.00597388923061</v>
      </c>
      <c r="C15" s="104">
        <v>8.447177119769854</v>
      </c>
      <c r="D15" s="104"/>
      <c r="E15" s="26">
        <v>1</v>
      </c>
      <c r="F15" s="26">
        <v>1.1665290395761165</v>
      </c>
      <c r="G15" s="26">
        <v>3</v>
      </c>
      <c r="H15" s="20"/>
      <c r="I15" s="11"/>
    </row>
    <row r="16" spans="1:8" ht="12.75">
      <c r="A16" s="15"/>
      <c r="B16" s="98"/>
      <c r="C16" s="98"/>
      <c r="D16" s="98"/>
      <c r="E16" s="19"/>
      <c r="F16" s="20"/>
      <c r="G16" s="20"/>
      <c r="H16" s="20"/>
    </row>
    <row r="17" spans="1:8" ht="12.75">
      <c r="A17" s="53" t="s">
        <v>102</v>
      </c>
      <c r="B17" s="11"/>
      <c r="C17" s="11"/>
      <c r="D17" s="11"/>
      <c r="E17" s="19">
        <v>15452</v>
      </c>
      <c r="F17" s="20">
        <v>16343.45599001389</v>
      </c>
      <c r="G17" s="20">
        <v>21858</v>
      </c>
      <c r="H17" s="20"/>
    </row>
    <row r="18" spans="1:9" ht="12.75">
      <c r="A18" s="53" t="s">
        <v>103</v>
      </c>
      <c r="B18" s="11"/>
      <c r="C18" s="11"/>
      <c r="D18" s="11"/>
      <c r="E18" s="20">
        <v>3468</v>
      </c>
      <c r="F18" s="20">
        <v>3709.764027505815</v>
      </c>
      <c r="G18" s="20">
        <v>5849</v>
      </c>
      <c r="H18" s="20"/>
      <c r="I18" s="74"/>
    </row>
    <row r="19" spans="1:8" ht="12.75">
      <c r="A19" s="56" t="s">
        <v>36</v>
      </c>
      <c r="B19" s="56"/>
      <c r="C19" s="56"/>
      <c r="D19" s="56"/>
      <c r="E19" s="26">
        <v>18920</v>
      </c>
      <c r="F19" s="34">
        <v>20053.220017519707</v>
      </c>
      <c r="G19" s="34">
        <v>27707</v>
      </c>
      <c r="H19" s="24"/>
    </row>
    <row r="20" spans="1:8" ht="12.75">
      <c r="A20" s="11"/>
      <c r="B20" s="11"/>
      <c r="C20" s="11"/>
      <c r="D20" s="11"/>
      <c r="E20" s="11"/>
      <c r="F20" s="11"/>
      <c r="G20" s="11"/>
      <c r="H20" s="11"/>
    </row>
    <row r="21" spans="1:10" ht="12.75" customHeight="1">
      <c r="A21" s="151" t="s">
        <v>135</v>
      </c>
      <c r="B21" s="151"/>
      <c r="C21" s="151"/>
      <c r="D21" s="151"/>
      <c r="E21" s="151"/>
      <c r="F21" s="151"/>
      <c r="G21" s="151"/>
      <c r="H21" s="151"/>
      <c r="I21" s="151"/>
      <c r="J21" s="110"/>
    </row>
    <row r="22" spans="1:10" ht="12.75">
      <c r="A22" s="151"/>
      <c r="B22" s="151"/>
      <c r="C22" s="151"/>
      <c r="D22" s="151"/>
      <c r="E22" s="151"/>
      <c r="F22" s="151"/>
      <c r="G22" s="151"/>
      <c r="H22" s="151"/>
      <c r="I22" s="151"/>
      <c r="J22" s="110"/>
    </row>
    <row r="23" spans="1:10" ht="12.75">
      <c r="A23" s="151"/>
      <c r="B23" s="151"/>
      <c r="C23" s="151"/>
      <c r="D23" s="151"/>
      <c r="E23" s="151"/>
      <c r="F23" s="151"/>
      <c r="G23" s="151"/>
      <c r="H23" s="151"/>
      <c r="I23" s="151"/>
      <c r="J23" s="110"/>
    </row>
    <row r="24" spans="1:10" ht="12.75">
      <c r="A24" s="151"/>
      <c r="B24" s="151"/>
      <c r="C24" s="151"/>
      <c r="D24" s="151"/>
      <c r="E24" s="151"/>
      <c r="F24" s="151"/>
      <c r="G24" s="151"/>
      <c r="H24" s="151"/>
      <c r="I24" s="151"/>
      <c r="J24" s="110"/>
    </row>
    <row r="25" spans="1:10" ht="12.75">
      <c r="A25" s="151"/>
      <c r="B25" s="151"/>
      <c r="C25" s="151"/>
      <c r="D25" s="151"/>
      <c r="E25" s="151"/>
      <c r="F25" s="151"/>
      <c r="G25" s="151"/>
      <c r="H25" s="151"/>
      <c r="I25" s="151"/>
      <c r="J25" s="110"/>
    </row>
    <row r="26" spans="1:8" ht="12.75">
      <c r="A26" s="110"/>
      <c r="B26" s="110"/>
      <c r="C26" s="110"/>
      <c r="D26" s="110"/>
      <c r="E26" s="110"/>
      <c r="F26" s="110"/>
      <c r="G26" s="110"/>
      <c r="H26" s="110"/>
    </row>
    <row r="27" spans="1:9" ht="12.75" customHeight="1">
      <c r="A27" s="151" t="s">
        <v>127</v>
      </c>
      <c r="B27" s="151"/>
      <c r="C27" s="151"/>
      <c r="D27" s="151"/>
      <c r="E27" s="151"/>
      <c r="F27" s="151"/>
      <c r="G27" s="151"/>
      <c r="H27" s="151"/>
      <c r="I27" s="151"/>
    </row>
    <row r="28" spans="1:9" ht="12.75">
      <c r="A28" s="151"/>
      <c r="B28" s="151"/>
      <c r="C28" s="151"/>
      <c r="D28" s="151"/>
      <c r="E28" s="151"/>
      <c r="F28" s="151"/>
      <c r="G28" s="151"/>
      <c r="H28" s="151"/>
      <c r="I28" s="151"/>
    </row>
    <row r="30" spans="1:9" ht="12.75">
      <c r="A30" s="148" t="s">
        <v>134</v>
      </c>
      <c r="B30" s="148"/>
      <c r="C30" s="148"/>
      <c r="D30" s="148"/>
      <c r="E30" s="148"/>
      <c r="F30" s="148"/>
      <c r="G30" s="148"/>
      <c r="H30" s="148"/>
      <c r="I30" s="148"/>
    </row>
    <row r="31" spans="1:9" ht="12.75" customHeight="1">
      <c r="A31" s="148"/>
      <c r="B31" s="148"/>
      <c r="C31" s="148"/>
      <c r="D31" s="148"/>
      <c r="E31" s="148"/>
      <c r="F31" s="148"/>
      <c r="G31" s="148"/>
      <c r="H31" s="148"/>
      <c r="I31" s="148"/>
    </row>
    <row r="32" spans="1:9" ht="12.75">
      <c r="A32" s="148"/>
      <c r="B32" s="148"/>
      <c r="C32" s="148"/>
      <c r="D32" s="148"/>
      <c r="E32" s="148"/>
      <c r="F32" s="148"/>
      <c r="G32" s="148"/>
      <c r="H32" s="148"/>
      <c r="I32" s="148"/>
    </row>
  </sheetData>
  <mergeCells count="5">
    <mergeCell ref="A30:I32"/>
    <mergeCell ref="A21:I25"/>
    <mergeCell ref="A27:I28"/>
    <mergeCell ref="E4:G4"/>
    <mergeCell ref="B4:C4"/>
  </mergeCells>
  <printOptions/>
  <pageMargins left="0.75" right="0.75" top="1" bottom="1" header="0.5" footer="0.5"/>
  <pageSetup horizontalDpi="600" verticalDpi="600" orientation="portrait" scale="96" r:id="rId1"/>
</worksheet>
</file>

<file path=xl/worksheets/sheet4.xml><?xml version="1.0" encoding="utf-8"?>
<worksheet xmlns="http://schemas.openxmlformats.org/spreadsheetml/2006/main" xmlns:r="http://schemas.openxmlformats.org/officeDocument/2006/relationships">
  <dimension ref="A1:K35"/>
  <sheetViews>
    <sheetView workbookViewId="0" topLeftCell="A1">
      <selection activeCell="A1" sqref="A1:F1"/>
    </sheetView>
  </sheetViews>
  <sheetFormatPr defaultColWidth="9.140625" defaultRowHeight="12.75"/>
  <cols>
    <col min="1" max="1" width="35.57421875" style="0" customWidth="1"/>
    <col min="2" max="6" width="12.28125" style="0" customWidth="1"/>
    <col min="7" max="7" width="4.140625" style="0" customWidth="1"/>
  </cols>
  <sheetData>
    <row r="1" spans="1:6" ht="27.75" customHeight="1">
      <c r="A1" s="152" t="s">
        <v>112</v>
      </c>
      <c r="B1" s="152"/>
      <c r="C1" s="152"/>
      <c r="D1" s="152"/>
      <c r="E1" s="152"/>
      <c r="F1" s="152"/>
    </row>
    <row r="2" ht="12.75">
      <c r="A2" s="6"/>
    </row>
    <row r="3" spans="1:6" ht="41.25">
      <c r="A3" s="96" t="s">
        <v>113</v>
      </c>
      <c r="B3" s="97" t="s">
        <v>114</v>
      </c>
      <c r="C3" s="112" t="s">
        <v>115</v>
      </c>
      <c r="D3" s="113" t="s">
        <v>128</v>
      </c>
      <c r="E3" s="113" t="s">
        <v>129</v>
      </c>
      <c r="F3" s="113" t="s">
        <v>130</v>
      </c>
    </row>
    <row r="4" spans="1:7" ht="12.75">
      <c r="A4" s="71"/>
      <c r="B4" s="150" t="s">
        <v>77</v>
      </c>
      <c r="C4" s="155"/>
      <c r="D4" s="154" t="s">
        <v>116</v>
      </c>
      <c r="E4" s="154"/>
      <c r="F4" s="154"/>
      <c r="G4" s="63"/>
    </row>
    <row r="5" spans="1:6" s="6" customFormat="1" ht="12.75">
      <c r="A5" s="95" t="s">
        <v>117</v>
      </c>
      <c r="B5" s="98"/>
      <c r="C5" s="114"/>
      <c r="D5" s="23"/>
      <c r="E5" s="115"/>
      <c r="F5" s="115"/>
    </row>
    <row r="6" spans="1:11" ht="12.75">
      <c r="A6" s="59" t="s">
        <v>57</v>
      </c>
      <c r="B6" s="98">
        <v>3.1232321461992507</v>
      </c>
      <c r="C6" s="114">
        <v>1.6338253399448277</v>
      </c>
      <c r="D6" s="23">
        <v>3184.909090909091</v>
      </c>
      <c r="E6" s="115">
        <v>3386.9600447640278</v>
      </c>
      <c r="F6" s="115">
        <v>4555.090909090909</v>
      </c>
      <c r="H6" s="116"/>
      <c r="I6" s="116"/>
      <c r="J6" s="116"/>
      <c r="K6" s="63"/>
    </row>
    <row r="7" spans="1:10" ht="12.75">
      <c r="A7" s="59" t="s">
        <v>58</v>
      </c>
      <c r="B7" s="98">
        <v>1.2847341972416881</v>
      </c>
      <c r="C7" s="114">
        <v>0.948791716320585</v>
      </c>
      <c r="D7" s="23">
        <v>2936.727272727273</v>
      </c>
      <c r="E7" s="115">
        <v>3012.6702709903293</v>
      </c>
      <c r="F7" s="115">
        <v>3453.5454545454545</v>
      </c>
      <c r="H7" s="6"/>
      <c r="I7" s="6"/>
      <c r="J7" s="6"/>
    </row>
    <row r="8" spans="1:10" s="11" customFormat="1" ht="12.75">
      <c r="A8" s="65" t="s">
        <v>59</v>
      </c>
      <c r="B8" s="104">
        <v>2.031515701709341</v>
      </c>
      <c r="C8" s="117">
        <v>1.5169702299817844</v>
      </c>
      <c r="D8" s="118">
        <v>1484.4545454545455</v>
      </c>
      <c r="E8" s="118">
        <v>1545.3810425165661</v>
      </c>
      <c r="F8" s="118">
        <v>1918.0909090909092</v>
      </c>
      <c r="H8" s="31"/>
      <c r="I8" s="31"/>
      <c r="J8" s="31"/>
    </row>
    <row r="9" spans="1:10" ht="12.75">
      <c r="A9" s="73"/>
      <c r="B9" s="98"/>
      <c r="C9" s="114"/>
      <c r="D9" s="23"/>
      <c r="E9" s="115"/>
      <c r="F9" s="119"/>
      <c r="H9" s="6"/>
      <c r="I9" s="6"/>
      <c r="J9" s="6"/>
    </row>
    <row r="10" spans="1:10" ht="12.75">
      <c r="A10" s="120" t="s">
        <v>118</v>
      </c>
      <c r="B10" s="98"/>
      <c r="C10" s="114"/>
      <c r="D10" s="23"/>
      <c r="E10" s="115"/>
      <c r="F10" s="119"/>
      <c r="H10" s="6"/>
      <c r="I10" s="6"/>
      <c r="J10" s="6"/>
    </row>
    <row r="11" spans="1:6" s="6" customFormat="1" ht="12.75">
      <c r="A11" s="49" t="s">
        <v>119</v>
      </c>
      <c r="B11" s="98">
        <v>2.9098780027535076</v>
      </c>
      <c r="C11" s="114">
        <v>1.5736801645988896</v>
      </c>
      <c r="D11" s="23">
        <v>3118.636363636364</v>
      </c>
      <c r="E11" s="115">
        <v>3302.774061732091</v>
      </c>
      <c r="F11" s="115">
        <v>4365</v>
      </c>
    </row>
    <row r="12" spans="1:10" ht="12.75">
      <c r="A12" s="121" t="s">
        <v>57</v>
      </c>
      <c r="B12" s="98">
        <v>3.2463828317149224</v>
      </c>
      <c r="C12" s="114">
        <v>1.7180414365346008</v>
      </c>
      <c r="D12" s="23">
        <v>2273.4545454545455</v>
      </c>
      <c r="E12" s="115">
        <v>2423.4606156397144</v>
      </c>
      <c r="F12" s="115">
        <v>3300.2727272727275</v>
      </c>
      <c r="H12" s="6"/>
      <c r="I12" s="6"/>
      <c r="J12" s="6"/>
    </row>
    <row r="13" spans="1:10" ht="12.75">
      <c r="A13" s="122" t="s">
        <v>58</v>
      </c>
      <c r="B13" s="98">
        <v>-0.3837676024349257</v>
      </c>
      <c r="C13" s="114">
        <v>-1.9019728919364876</v>
      </c>
      <c r="D13" s="23">
        <v>240.54545454545456</v>
      </c>
      <c r="E13" s="115">
        <v>238.70272619317038</v>
      </c>
      <c r="F13" s="119">
        <v>211.0909090909091</v>
      </c>
      <c r="H13" s="6"/>
      <c r="I13" s="6"/>
      <c r="J13" s="6"/>
    </row>
    <row r="14" spans="1:10" ht="12.75">
      <c r="A14" s="122" t="s">
        <v>59</v>
      </c>
      <c r="B14" s="98">
        <v>2.7858424858531183</v>
      </c>
      <c r="C14" s="114">
        <v>1.9642746524223043</v>
      </c>
      <c r="D14" s="23">
        <v>604.6363636363636</v>
      </c>
      <c r="E14" s="115">
        <v>638.794050387886</v>
      </c>
      <c r="F14" s="119">
        <v>853.3636363636364</v>
      </c>
      <c r="H14" s="6"/>
      <c r="I14" s="6"/>
      <c r="J14" s="6"/>
    </row>
    <row r="15" spans="1:10" ht="12.75">
      <c r="A15" s="122"/>
      <c r="B15" s="98"/>
      <c r="C15" s="114"/>
      <c r="D15" s="23"/>
      <c r="E15" s="115"/>
      <c r="F15" s="119"/>
      <c r="H15" s="6"/>
      <c r="I15" s="6"/>
      <c r="J15" s="6"/>
    </row>
    <row r="16" spans="1:6" s="6" customFormat="1" ht="12.75">
      <c r="A16" s="123" t="s">
        <v>120</v>
      </c>
      <c r="B16" s="98">
        <v>1.725828561649445</v>
      </c>
      <c r="C16" s="114">
        <v>1.139592248727217</v>
      </c>
      <c r="D16" s="23">
        <v>4123.090909090909</v>
      </c>
      <c r="E16" s="115">
        <v>4266.633926277404</v>
      </c>
      <c r="F16" s="115">
        <v>5089.909090909091</v>
      </c>
    </row>
    <row r="17" spans="1:10" ht="12.75">
      <c r="A17" s="121" t="s">
        <v>57</v>
      </c>
      <c r="B17" s="98">
        <v>2.7329526800207615</v>
      </c>
      <c r="C17" s="114">
        <v>1.087212085035083</v>
      </c>
      <c r="D17" s="23">
        <v>855</v>
      </c>
      <c r="E17" s="115">
        <v>902.3720929233854</v>
      </c>
      <c r="F17" s="115">
        <v>1150.3636363636365</v>
      </c>
      <c r="H17" s="6"/>
      <c r="I17" s="6"/>
      <c r="J17" s="6"/>
    </row>
    <row r="18" spans="1:10" ht="12.75">
      <c r="A18" s="121" t="s">
        <v>58</v>
      </c>
      <c r="B18" s="98">
        <v>1.4560029808798447</v>
      </c>
      <c r="C18" s="114">
        <v>1.1539011067332128</v>
      </c>
      <c r="D18" s="23">
        <v>2514.5454545454545</v>
      </c>
      <c r="E18" s="40">
        <v>2588.3022378189567</v>
      </c>
      <c r="F18" s="115">
        <v>3033</v>
      </c>
      <c r="H18" s="6"/>
      <c r="I18" s="6"/>
      <c r="J18" s="6"/>
    </row>
    <row r="19" spans="1:10" s="128" customFormat="1" ht="12.75">
      <c r="A19" s="124" t="s">
        <v>121</v>
      </c>
      <c r="B19" s="125">
        <v>1.7045709490498107</v>
      </c>
      <c r="C19" s="126">
        <v>1.3456317121031347</v>
      </c>
      <c r="D19" s="127">
        <v>1708.0909090909092</v>
      </c>
      <c r="E19" s="101">
        <v>1766.8184483547143</v>
      </c>
      <c r="F19" s="101">
        <v>2126.1818181818185</v>
      </c>
      <c r="H19" s="6"/>
      <c r="I19" s="6"/>
      <c r="J19" s="6"/>
    </row>
    <row r="20" spans="1:8" s="129" customFormat="1" ht="12.75">
      <c r="A20" s="124" t="s">
        <v>122</v>
      </c>
      <c r="B20" s="125">
        <v>0.9554074504637633</v>
      </c>
      <c r="C20" s="126">
        <v>0.9593341143486978</v>
      </c>
      <c r="D20" s="127">
        <v>158.72727272727272</v>
      </c>
      <c r="E20" s="101">
        <v>161.77474578574603</v>
      </c>
      <c r="F20" s="101">
        <v>181.36363636363637</v>
      </c>
      <c r="H20" s="130"/>
    </row>
    <row r="21" spans="1:8" s="129" customFormat="1" ht="12.75">
      <c r="A21" s="124" t="s">
        <v>123</v>
      </c>
      <c r="B21" s="125">
        <v>2.2</v>
      </c>
      <c r="C21" s="126">
        <v>1.7904012208943554</v>
      </c>
      <c r="D21" s="101">
        <v>108.27272727272728</v>
      </c>
      <c r="E21" s="101">
        <v>113.1987346523304</v>
      </c>
      <c r="F21" s="101">
        <v>144.545454545455</v>
      </c>
      <c r="H21" s="130"/>
    </row>
    <row r="22" spans="1:10" ht="15.75">
      <c r="A22" s="131" t="s">
        <v>59</v>
      </c>
      <c r="B22" s="98">
        <v>1.4277320203553323</v>
      </c>
      <c r="C22" s="114">
        <v>1.1518755610210318</v>
      </c>
      <c r="D22" s="23">
        <v>753.5454545454546</v>
      </c>
      <c r="E22" s="40">
        <v>775.2162781466483</v>
      </c>
      <c r="F22" s="119">
        <v>906.5454545454546</v>
      </c>
      <c r="H22" s="132"/>
      <c r="I22" s="133"/>
      <c r="J22" s="6"/>
    </row>
    <row r="23" spans="1:10" ht="12.75">
      <c r="A23" s="131"/>
      <c r="B23" s="98"/>
      <c r="C23" s="114"/>
      <c r="D23" s="23"/>
      <c r="E23" s="40"/>
      <c r="F23" s="119"/>
      <c r="H23" s="6"/>
      <c r="I23" s="6"/>
      <c r="J23" s="6"/>
    </row>
    <row r="24" spans="1:6" s="6" customFormat="1" ht="12.75">
      <c r="A24" s="134" t="s">
        <v>124</v>
      </c>
      <c r="B24" s="104"/>
      <c r="C24" s="117"/>
      <c r="D24" s="118">
        <v>364.36363636363603</v>
      </c>
      <c r="E24" s="118">
        <v>379.20505040317585</v>
      </c>
      <c r="F24" s="118">
        <v>472.090909090909</v>
      </c>
    </row>
    <row r="25" spans="1:6" s="6" customFormat="1" ht="12.75">
      <c r="A25" s="135"/>
      <c r="B25" s="98"/>
      <c r="C25" s="136"/>
      <c r="D25" s="119"/>
      <c r="E25" s="119"/>
      <c r="F25" s="119"/>
    </row>
    <row r="26" spans="1:6" s="6" customFormat="1" ht="15.75">
      <c r="A26" s="57" t="s">
        <v>131</v>
      </c>
      <c r="B26" s="104">
        <v>2.226836520457698</v>
      </c>
      <c r="C26" s="117">
        <v>1.3711663433503274</v>
      </c>
      <c r="D26" s="34">
        <v>7606.090909090909</v>
      </c>
      <c r="E26" s="118">
        <v>7948.61303841267</v>
      </c>
      <c r="F26" s="118">
        <v>9927</v>
      </c>
    </row>
    <row r="27" spans="1:6" s="6" customFormat="1" ht="12.75">
      <c r="A27" s="137"/>
      <c r="B27" s="138"/>
      <c r="C27" s="138"/>
      <c r="D27" s="24"/>
      <c r="E27" s="24"/>
      <c r="F27" s="35"/>
    </row>
    <row r="28" spans="1:7" s="63" customFormat="1" ht="52.5" customHeight="1">
      <c r="A28" s="153" t="s">
        <v>136</v>
      </c>
      <c r="B28" s="153"/>
      <c r="C28" s="153"/>
      <c r="D28" s="153"/>
      <c r="E28" s="153"/>
      <c r="F28" s="153"/>
      <c r="G28" s="139"/>
    </row>
    <row r="29" spans="1:7" ht="12.75">
      <c r="A29" s="43"/>
      <c r="B29" s="43"/>
      <c r="C29" s="43"/>
      <c r="D29" s="43"/>
      <c r="E29" s="43"/>
      <c r="F29" s="43"/>
      <c r="G29" s="43"/>
    </row>
    <row r="30" spans="1:7" ht="27.75" customHeight="1">
      <c r="A30" s="151" t="s">
        <v>132</v>
      </c>
      <c r="B30" s="151"/>
      <c r="C30" s="151"/>
      <c r="D30" s="151"/>
      <c r="E30" s="151"/>
      <c r="F30" s="151"/>
      <c r="G30" s="140"/>
    </row>
    <row r="31" spans="1:9" ht="12.75">
      <c r="A31" s="140"/>
      <c r="B31" s="140"/>
      <c r="C31" s="140"/>
      <c r="D31" s="140"/>
      <c r="E31" s="140"/>
      <c r="F31" s="140"/>
      <c r="G31" s="140"/>
      <c r="H31" s="140"/>
      <c r="I31" s="140"/>
    </row>
    <row r="32" spans="8:9" ht="12.75">
      <c r="H32" s="140"/>
      <c r="I32" s="140"/>
    </row>
    <row r="33" spans="1:10" ht="40.5" customHeight="1">
      <c r="A33" s="148" t="s">
        <v>125</v>
      </c>
      <c r="B33" s="148"/>
      <c r="C33" s="148"/>
      <c r="D33" s="148"/>
      <c r="E33" s="148"/>
      <c r="F33" s="148"/>
      <c r="G33" s="107"/>
      <c r="H33" s="111"/>
      <c r="I33" s="111"/>
      <c r="J33" s="111"/>
    </row>
    <row r="34" spans="1:10" ht="12.75">
      <c r="A34" s="107"/>
      <c r="B34" s="107"/>
      <c r="C34" s="107"/>
      <c r="D34" s="107"/>
      <c r="E34" s="107"/>
      <c r="F34" s="107"/>
      <c r="G34" s="107"/>
      <c r="H34" s="111"/>
      <c r="I34" s="111"/>
      <c r="J34" s="111"/>
    </row>
    <row r="35" spans="1:10" ht="12.75">
      <c r="A35" s="107"/>
      <c r="B35" s="107"/>
      <c r="C35" s="107"/>
      <c r="D35" s="107"/>
      <c r="E35" s="107"/>
      <c r="F35" s="107"/>
      <c r="G35" s="107"/>
      <c r="H35" s="111"/>
      <c r="I35" s="111"/>
      <c r="J35" s="111"/>
    </row>
  </sheetData>
  <mergeCells count="6">
    <mergeCell ref="A1:F1"/>
    <mergeCell ref="A28:F28"/>
    <mergeCell ref="A30:F30"/>
    <mergeCell ref="A33:F33"/>
    <mergeCell ref="D4:F4"/>
    <mergeCell ref="B4:C4"/>
  </mergeCells>
  <hyperlinks>
    <hyperlink ref="A35" location="INDEX!A1" display="Back to INDEX"/>
  </hyperlinks>
  <printOptions/>
  <pageMargins left="0.5" right="0.5" top="0.75" bottom="0.75" header="0.5" footer="0.5"/>
  <pageSetup horizontalDpi="600" verticalDpi="600" orientation="portrait" scale="88" r:id="rId1"/>
</worksheet>
</file>

<file path=xl/worksheets/sheet5.xml><?xml version="1.0" encoding="utf-8"?>
<worksheet xmlns="http://schemas.openxmlformats.org/spreadsheetml/2006/main" xmlns:r="http://schemas.openxmlformats.org/officeDocument/2006/relationships">
  <dimension ref="A1:H37"/>
  <sheetViews>
    <sheetView workbookViewId="0" topLeftCell="A1">
      <selection activeCell="A1" sqref="A1:B1"/>
    </sheetView>
  </sheetViews>
  <sheetFormatPr defaultColWidth="9.140625" defaultRowHeight="12.75"/>
  <cols>
    <col min="1" max="1" width="49.28125" style="0" customWidth="1"/>
    <col min="2" max="2" width="25.140625" style="0" customWidth="1"/>
  </cols>
  <sheetData>
    <row r="1" spans="1:2" ht="12.75">
      <c r="A1" s="156" t="s">
        <v>137</v>
      </c>
      <c r="B1" s="156"/>
    </row>
    <row r="3" spans="1:2" ht="12.75">
      <c r="A3" s="25" t="s">
        <v>138</v>
      </c>
      <c r="B3" s="97" t="s">
        <v>139</v>
      </c>
    </row>
    <row r="4" ht="12.75">
      <c r="B4" s="71" t="s">
        <v>31</v>
      </c>
    </row>
    <row r="5" ht="12.75">
      <c r="B5" s="19"/>
    </row>
    <row r="6" spans="1:3" ht="12.75">
      <c r="A6" t="s">
        <v>140</v>
      </c>
      <c r="B6" s="19">
        <f>68112*0.12/0.4</f>
        <v>20433.6</v>
      </c>
      <c r="C6" s="19"/>
    </row>
    <row r="7" spans="1:3" ht="12.75">
      <c r="A7" t="s">
        <v>141</v>
      </c>
      <c r="B7" s="19">
        <f>B6</f>
        <v>20433.6</v>
      </c>
      <c r="C7" s="19"/>
    </row>
    <row r="8" spans="1:2" ht="12.75">
      <c r="A8" t="s">
        <v>142</v>
      </c>
      <c r="B8" s="19">
        <f>47478-(B7+B6)</f>
        <v>6610.800000000003</v>
      </c>
    </row>
    <row r="9" spans="1:3" ht="12.75">
      <c r="A9" t="s">
        <v>143</v>
      </c>
      <c r="B9" s="19">
        <f>SUM(B10:B13)</f>
        <v>30793.550600000002</v>
      </c>
      <c r="C9" s="19"/>
    </row>
    <row r="10" spans="1:3" ht="12.75">
      <c r="A10" s="147" t="s">
        <v>144</v>
      </c>
      <c r="B10" s="127">
        <f>122966*0.32*0.3</f>
        <v>11804.736</v>
      </c>
      <c r="C10" s="19"/>
    </row>
    <row r="11" spans="1:3" ht="12.75">
      <c r="A11" s="147" t="s">
        <v>145</v>
      </c>
      <c r="B11" s="127">
        <f>122966*0.23*0.19</f>
        <v>5373.6142</v>
      </c>
      <c r="C11" s="19"/>
    </row>
    <row r="12" spans="1:3" ht="12.75">
      <c r="A12" s="147" t="s">
        <v>146</v>
      </c>
      <c r="B12" s="127">
        <f>122966*0.42*0.07</f>
        <v>3615.2004000000006</v>
      </c>
      <c r="C12" s="19"/>
    </row>
    <row r="13" spans="1:6" ht="12.75">
      <c r="A13" s="142" t="s">
        <v>147</v>
      </c>
      <c r="B13" s="127">
        <v>10000</v>
      </c>
      <c r="C13" s="19"/>
      <c r="F13" s="101"/>
    </row>
    <row r="14" spans="1:3" ht="12.75">
      <c r="A14" s="11" t="s">
        <v>148</v>
      </c>
      <c r="B14" s="21">
        <f>(109694*0.8)-9100</f>
        <v>78655.20000000001</v>
      </c>
      <c r="C14" s="19"/>
    </row>
    <row r="15" spans="1:3" ht="12.75">
      <c r="A15" s="11"/>
      <c r="B15" s="20"/>
      <c r="C15" s="19"/>
    </row>
    <row r="16" spans="1:2" ht="12.75">
      <c r="A16" s="143" t="s">
        <v>36</v>
      </c>
      <c r="B16" s="26">
        <f>SUM(B6:B9,B14)</f>
        <v>156926.75060000003</v>
      </c>
    </row>
    <row r="17" spans="1:2" ht="12.75">
      <c r="A17" s="41"/>
      <c r="B17" s="20"/>
    </row>
    <row r="18" ht="12.75">
      <c r="B18" s="19"/>
    </row>
    <row r="19" spans="1:2" ht="12.75">
      <c r="A19" s="6" t="s">
        <v>149</v>
      </c>
      <c r="B19" s="19"/>
    </row>
    <row r="20" ht="12.75">
      <c r="B20" s="19"/>
    </row>
    <row r="21" spans="1:3" s="11" customFormat="1" ht="12.75">
      <c r="A21" s="144" t="s">
        <v>150</v>
      </c>
      <c r="B21" s="20">
        <v>138156</v>
      </c>
      <c r="C21" s="20"/>
    </row>
    <row r="22" spans="1:2" ht="12.75">
      <c r="A22" s="11" t="s">
        <v>151</v>
      </c>
      <c r="B22" s="21">
        <f>B6+B7+B8+B9+B14</f>
        <v>156926.75060000003</v>
      </c>
    </row>
    <row r="23" spans="1:3" s="11" customFormat="1" ht="12.75">
      <c r="A23" s="145" t="s">
        <v>152</v>
      </c>
      <c r="B23" s="26">
        <f>B21-B22</f>
        <v>-18770.75060000003</v>
      </c>
      <c r="C23" s="20"/>
    </row>
    <row r="24" spans="1:3" s="11" customFormat="1" ht="12.75">
      <c r="A24" s="144"/>
      <c r="B24" s="20"/>
      <c r="C24" s="20"/>
    </row>
    <row r="25" ht="12.75">
      <c r="B25" s="20"/>
    </row>
    <row r="26" spans="1:6" ht="94.5" customHeight="1">
      <c r="A26" s="157" t="s">
        <v>153</v>
      </c>
      <c r="B26" s="157"/>
      <c r="C26" s="146"/>
      <c r="D26" s="146"/>
      <c r="E26" s="146"/>
      <c r="F26" s="146"/>
    </row>
    <row r="27" spans="1:6" ht="12.75" customHeight="1">
      <c r="A27" s="146"/>
      <c r="B27" s="146"/>
      <c r="C27" s="146"/>
      <c r="D27" s="146"/>
      <c r="E27" s="146"/>
      <c r="F27" s="146"/>
    </row>
    <row r="28" spans="1:8" ht="44.25" customHeight="1">
      <c r="A28" s="148" t="s">
        <v>154</v>
      </c>
      <c r="B28" s="148"/>
      <c r="C28" s="107"/>
      <c r="D28" s="107"/>
      <c r="E28" s="107"/>
      <c r="F28" s="107"/>
      <c r="G28" s="107"/>
      <c r="H28" s="107"/>
    </row>
    <row r="29" spans="1:8" ht="12.75">
      <c r="A29" s="107"/>
      <c r="B29" s="107"/>
      <c r="C29" s="107"/>
      <c r="D29" s="107"/>
      <c r="E29" s="107"/>
      <c r="F29" s="107"/>
      <c r="G29" s="107"/>
      <c r="H29" s="107"/>
    </row>
    <row r="30" spans="1:8" ht="12.75">
      <c r="A30" s="107"/>
      <c r="B30" s="107"/>
      <c r="C30" s="107"/>
      <c r="D30" s="107"/>
      <c r="E30" s="107"/>
      <c r="F30" s="107"/>
      <c r="G30" s="107"/>
      <c r="H30" s="107"/>
    </row>
    <row r="31" spans="1:6" ht="12.75">
      <c r="A31" s="146"/>
      <c r="B31" s="146"/>
      <c r="C31" s="146"/>
      <c r="D31" s="146"/>
      <c r="E31" s="146"/>
      <c r="F31" s="146"/>
    </row>
    <row r="32" spans="1:6" ht="12.75">
      <c r="A32" s="146"/>
      <c r="B32" s="146"/>
      <c r="C32" s="146"/>
      <c r="D32" s="146"/>
      <c r="E32" s="146"/>
      <c r="F32" s="146"/>
    </row>
    <row r="33" spans="1:6" ht="12.75">
      <c r="A33" s="146"/>
      <c r="B33" s="146"/>
      <c r="C33" s="146"/>
      <c r="D33" s="146"/>
      <c r="E33" s="146"/>
      <c r="F33" s="146"/>
    </row>
    <row r="34" spans="1:6" ht="12.75">
      <c r="A34" s="146"/>
      <c r="B34" s="146"/>
      <c r="C34" s="146"/>
      <c r="D34" s="146"/>
      <c r="E34" s="146"/>
      <c r="F34" s="146"/>
    </row>
    <row r="35" spans="1:6" ht="12.75">
      <c r="A35" s="146"/>
      <c r="B35" s="146"/>
      <c r="C35" s="146"/>
      <c r="D35" s="146"/>
      <c r="E35" s="146"/>
      <c r="F35" s="146"/>
    </row>
    <row r="36" spans="1:6" ht="12.75">
      <c r="A36" s="146"/>
      <c r="B36" s="146"/>
      <c r="C36" s="146"/>
      <c r="D36" s="146"/>
      <c r="E36" s="146"/>
      <c r="F36" s="146"/>
    </row>
    <row r="37" spans="1:6" ht="17.25" customHeight="1">
      <c r="A37" s="146"/>
      <c r="B37" s="146"/>
      <c r="C37" s="146"/>
      <c r="D37" s="146"/>
      <c r="E37" s="146"/>
      <c r="F37" s="146"/>
    </row>
  </sheetData>
  <mergeCells count="3">
    <mergeCell ref="A1:B1"/>
    <mergeCell ref="A26:B26"/>
    <mergeCell ref="A28:B28"/>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I33"/>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 min="7" max="7" width="11.8515625" style="0" customWidth="1"/>
    <col min="8" max="9" width="16.00390625" style="0" customWidth="1"/>
  </cols>
  <sheetData>
    <row r="1" ht="12.75">
      <c r="A1" s="6" t="s">
        <v>19</v>
      </c>
    </row>
    <row r="2" ht="12.75">
      <c r="A2" s="6"/>
    </row>
    <row r="3" spans="1:8" ht="39.75" customHeight="1">
      <c r="A3" s="7" t="s">
        <v>25</v>
      </c>
      <c r="B3" s="8" t="s">
        <v>41</v>
      </c>
      <c r="C3" s="8" t="s">
        <v>26</v>
      </c>
      <c r="D3" s="8"/>
      <c r="E3" s="9" t="s">
        <v>27</v>
      </c>
      <c r="F3" s="9" t="s">
        <v>28</v>
      </c>
      <c r="G3" s="10"/>
      <c r="H3" s="11"/>
    </row>
    <row r="4" spans="1:8" ht="12" customHeight="1">
      <c r="A4" s="12"/>
      <c r="B4" s="13"/>
      <c r="C4" s="13"/>
      <c r="D4" s="13"/>
      <c r="E4" s="14"/>
      <c r="F4" s="14"/>
      <c r="G4" s="10"/>
      <c r="H4" s="11"/>
    </row>
    <row r="5" spans="1:8" ht="12.75">
      <c r="A5" s="15" t="s">
        <v>29</v>
      </c>
      <c r="B5" s="159" t="s">
        <v>30</v>
      </c>
      <c r="C5" s="159"/>
      <c r="D5" s="16"/>
      <c r="E5" s="159" t="s">
        <v>31</v>
      </c>
      <c r="F5" s="159"/>
      <c r="G5" s="17"/>
      <c r="H5" s="11"/>
    </row>
    <row r="7" spans="1:9" ht="12.75">
      <c r="A7" t="s">
        <v>32</v>
      </c>
      <c r="B7" s="18">
        <v>120.798</v>
      </c>
      <c r="C7" s="19">
        <v>3000</v>
      </c>
      <c r="D7" s="19"/>
      <c r="E7" s="19">
        <v>1371.41486208</v>
      </c>
      <c r="F7" s="19">
        <v>34058.88</v>
      </c>
      <c r="G7" s="20"/>
      <c r="H7" s="20"/>
      <c r="I7" s="19"/>
    </row>
    <row r="8" spans="1:9" ht="14.25">
      <c r="A8" t="s">
        <v>42</v>
      </c>
      <c r="B8" s="19">
        <v>12.98</v>
      </c>
      <c r="C8" s="19">
        <v>1400</v>
      </c>
      <c r="D8" s="19"/>
      <c r="E8" s="19">
        <v>92.10088800000001</v>
      </c>
      <c r="F8" s="19">
        <v>9933.84</v>
      </c>
      <c r="G8" s="20"/>
      <c r="H8" s="20"/>
      <c r="I8" s="19"/>
    </row>
    <row r="9" spans="1:9" ht="14.25">
      <c r="A9" t="s">
        <v>43</v>
      </c>
      <c r="B9" s="19">
        <v>1.75</v>
      </c>
      <c r="C9" s="19">
        <v>100</v>
      </c>
      <c r="D9" s="19"/>
      <c r="E9" s="19">
        <v>12.417300000000001</v>
      </c>
      <c r="F9" s="19">
        <v>709.56</v>
      </c>
      <c r="G9" s="20"/>
      <c r="H9" s="20"/>
      <c r="I9" s="19"/>
    </row>
    <row r="10" spans="1:9" ht="12.75">
      <c r="A10" t="s">
        <v>33</v>
      </c>
      <c r="B10" s="19">
        <v>0.436</v>
      </c>
      <c r="C10" s="19">
        <v>200</v>
      </c>
      <c r="D10" s="19"/>
      <c r="E10" s="19">
        <v>3.354925824</v>
      </c>
      <c r="F10" s="19">
        <v>1538.9568</v>
      </c>
      <c r="G10" s="20"/>
      <c r="H10" s="20"/>
      <c r="I10" s="19"/>
    </row>
    <row r="11" spans="1:9" ht="12.75">
      <c r="A11" t="s">
        <v>40</v>
      </c>
      <c r="B11" s="19">
        <v>10.499</v>
      </c>
      <c r="C11" s="19">
        <v>200</v>
      </c>
      <c r="D11" s="19"/>
      <c r="E11" s="19">
        <v>297.98681760000005</v>
      </c>
      <c r="F11" s="19">
        <v>5676.48</v>
      </c>
      <c r="G11" s="20"/>
      <c r="H11" s="20"/>
      <c r="I11" s="19"/>
    </row>
    <row r="12" spans="1:9" ht="12.75">
      <c r="A12" t="s">
        <v>34</v>
      </c>
      <c r="B12" s="19">
        <v>52</v>
      </c>
      <c r="C12" s="19">
        <v>200</v>
      </c>
      <c r="D12" s="19"/>
      <c r="E12" s="19">
        <v>1311.8976</v>
      </c>
      <c r="F12" s="19">
        <v>5045.76</v>
      </c>
      <c r="G12" s="20"/>
      <c r="H12" s="20"/>
      <c r="I12" s="19"/>
    </row>
    <row r="13" spans="1:9" ht="12.75">
      <c r="A13" t="s">
        <v>35</v>
      </c>
      <c r="B13" s="21">
        <v>945</v>
      </c>
      <c r="C13" s="21">
        <v>1350</v>
      </c>
      <c r="D13" s="21"/>
      <c r="E13" s="21">
        <v>13172.271840000001</v>
      </c>
      <c r="F13" s="21">
        <v>18817.5312</v>
      </c>
      <c r="G13" s="20"/>
      <c r="H13" s="20"/>
      <c r="I13" s="19"/>
    </row>
    <row r="14" spans="2:9" ht="12.75">
      <c r="B14" s="19"/>
      <c r="C14" s="19"/>
      <c r="D14" s="19"/>
      <c r="E14" s="19"/>
      <c r="F14" s="19"/>
      <c r="G14" s="20"/>
      <c r="H14" s="20"/>
      <c r="I14" s="19"/>
    </row>
    <row r="15" spans="1:9" ht="12.75">
      <c r="A15" s="22" t="s">
        <v>36</v>
      </c>
      <c r="B15" s="23">
        <v>1143.463</v>
      </c>
      <c r="C15" s="23">
        <v>6450</v>
      </c>
      <c r="D15" s="23"/>
      <c r="E15" s="23">
        <v>16261.444233504</v>
      </c>
      <c r="F15" s="23">
        <v>75781.008</v>
      </c>
      <c r="G15" s="24"/>
      <c r="H15" s="11"/>
      <c r="I15" s="6"/>
    </row>
    <row r="16" spans="1:8" ht="12.75">
      <c r="A16" s="25"/>
      <c r="B16" s="26"/>
      <c r="C16" s="26"/>
      <c r="D16" s="26"/>
      <c r="E16" s="27"/>
      <c r="F16" s="25"/>
      <c r="G16" s="11"/>
      <c r="H16" s="11"/>
    </row>
    <row r="17" spans="1:8" ht="12.75">
      <c r="A17" s="11"/>
      <c r="B17" s="20"/>
      <c r="C17" s="20"/>
      <c r="D17" s="20"/>
      <c r="E17" s="28"/>
      <c r="F17" s="11"/>
      <c r="G17" s="11"/>
      <c r="H17" s="11"/>
    </row>
    <row r="18" spans="1:8" ht="12.75">
      <c r="A18" s="15" t="s">
        <v>37</v>
      </c>
      <c r="B18" s="160" t="s">
        <v>38</v>
      </c>
      <c r="C18" s="160"/>
      <c r="D18" s="29"/>
      <c r="E18" s="161" t="s">
        <v>31</v>
      </c>
      <c r="F18" s="161"/>
      <c r="G18" s="11"/>
      <c r="H18" s="11"/>
    </row>
    <row r="19" spans="1:8" ht="12.75">
      <c r="A19" s="31"/>
      <c r="B19" s="29"/>
      <c r="C19" s="29"/>
      <c r="D19" s="29"/>
      <c r="E19" s="30"/>
      <c r="F19" s="30"/>
      <c r="G19" s="11"/>
      <c r="H19" s="11"/>
    </row>
    <row r="20" spans="1:8" ht="12.75">
      <c r="A20" t="s">
        <v>39</v>
      </c>
      <c r="B20" s="19">
        <v>120</v>
      </c>
      <c r="C20" s="19">
        <v>1100</v>
      </c>
      <c r="D20" s="19"/>
      <c r="E20" s="19">
        <v>851.4720000000001</v>
      </c>
      <c r="F20" s="19">
        <v>7805.16</v>
      </c>
      <c r="G20" s="20"/>
      <c r="H20" s="20"/>
    </row>
    <row r="21" spans="1:8" ht="12.75">
      <c r="A21" t="s">
        <v>40</v>
      </c>
      <c r="B21" s="19">
        <v>100</v>
      </c>
      <c r="C21" s="19">
        <v>500</v>
      </c>
      <c r="D21" s="19"/>
      <c r="E21" s="19">
        <v>2838.24</v>
      </c>
      <c r="F21" s="19">
        <v>14191.2</v>
      </c>
      <c r="G21" s="20"/>
      <c r="H21" s="20"/>
    </row>
    <row r="22" spans="1:8" ht="12.75">
      <c r="A22" t="s">
        <v>34</v>
      </c>
      <c r="B22" s="32">
        <v>250</v>
      </c>
      <c r="C22" s="32">
        <v>350</v>
      </c>
      <c r="D22" s="32"/>
      <c r="E22" s="32">
        <v>6307.2</v>
      </c>
      <c r="F22" s="32">
        <v>8830.08</v>
      </c>
      <c r="G22" s="20"/>
      <c r="H22" s="20"/>
    </row>
    <row r="23" spans="2:8" ht="12.75">
      <c r="B23" s="19"/>
      <c r="C23" s="19"/>
      <c r="D23" s="19"/>
      <c r="E23" s="19"/>
      <c r="F23" s="19"/>
      <c r="G23" s="20"/>
      <c r="H23" s="20"/>
    </row>
    <row r="24" spans="1:9" ht="12.75">
      <c r="A24" s="33" t="s">
        <v>36</v>
      </c>
      <c r="B24" s="34">
        <f>SUM(B20:B22)</f>
        <v>470</v>
      </c>
      <c r="C24" s="34">
        <f>SUM(C20:C22)</f>
        <v>1950</v>
      </c>
      <c r="D24" s="34"/>
      <c r="E24" s="34">
        <v>9996.912</v>
      </c>
      <c r="F24" s="34">
        <v>30826.44</v>
      </c>
      <c r="G24" s="35"/>
      <c r="H24" s="11"/>
      <c r="I24" s="6"/>
    </row>
    <row r="25" spans="1:8" ht="12.75">
      <c r="A25" s="6"/>
      <c r="B25" s="19"/>
      <c r="C25" s="19"/>
      <c r="D25" s="19"/>
      <c r="E25" s="19"/>
      <c r="F25" s="20"/>
      <c r="G25" s="11"/>
      <c r="H25" s="11"/>
    </row>
    <row r="26" spans="1:8" ht="29.25" customHeight="1">
      <c r="A26" s="162" t="s">
        <v>44</v>
      </c>
      <c r="B26" s="163"/>
      <c r="C26" s="163"/>
      <c r="D26" s="163"/>
      <c r="E26" s="163"/>
      <c r="F26" s="163"/>
      <c r="G26" s="11"/>
      <c r="H26" s="11"/>
    </row>
    <row r="27" spans="1:8" ht="12.75">
      <c r="A27" s="6"/>
      <c r="B27" s="19"/>
      <c r="C27" s="19"/>
      <c r="D27" s="19"/>
      <c r="E27" s="19"/>
      <c r="F27" s="20"/>
      <c r="G27" s="11"/>
      <c r="H27" s="11"/>
    </row>
    <row r="28" spans="1:6" ht="126.75" customHeight="1">
      <c r="A28" s="164" t="s">
        <v>45</v>
      </c>
      <c r="B28" s="164"/>
      <c r="C28" s="164"/>
      <c r="D28" s="164"/>
      <c r="E28" s="164"/>
      <c r="F28" s="164"/>
    </row>
    <row r="29" spans="1:6" ht="128.25" customHeight="1">
      <c r="A29" s="164" t="s">
        <v>46</v>
      </c>
      <c r="B29" s="165"/>
      <c r="C29" s="165"/>
      <c r="D29" s="165"/>
      <c r="E29" s="165"/>
      <c r="F29" s="165"/>
    </row>
    <row r="30" spans="1:6" ht="12.75" customHeight="1">
      <c r="A30" s="36"/>
      <c r="B30" s="36"/>
      <c r="C30" s="36"/>
      <c r="D30" s="36"/>
      <c r="E30" s="36"/>
      <c r="F30" s="36"/>
    </row>
    <row r="31" spans="1:9" ht="12.75" customHeight="1">
      <c r="A31" s="158" t="s">
        <v>47</v>
      </c>
      <c r="B31" s="158"/>
      <c r="C31" s="158"/>
      <c r="D31" s="158"/>
      <c r="E31" s="158"/>
      <c r="F31" s="158"/>
      <c r="G31" s="37"/>
      <c r="H31" s="37"/>
      <c r="I31" s="37"/>
    </row>
    <row r="32" spans="1:9" ht="12.75">
      <c r="A32" s="158"/>
      <c r="B32" s="158"/>
      <c r="C32" s="158"/>
      <c r="D32" s="158"/>
      <c r="E32" s="158"/>
      <c r="F32" s="158"/>
      <c r="G32" s="37"/>
      <c r="H32" s="37"/>
      <c r="I32" s="37"/>
    </row>
    <row r="33" spans="1:9" ht="12.75">
      <c r="A33" s="158"/>
      <c r="B33" s="158"/>
      <c r="C33" s="158"/>
      <c r="D33" s="158"/>
      <c r="E33" s="158"/>
      <c r="F33" s="158"/>
      <c r="G33" s="37"/>
      <c r="H33" s="37"/>
      <c r="I33" s="37"/>
    </row>
  </sheetData>
  <mergeCells count="8">
    <mergeCell ref="A31:F33"/>
    <mergeCell ref="B5:C5"/>
    <mergeCell ref="E5:F5"/>
    <mergeCell ref="B18:C18"/>
    <mergeCell ref="E18:F18"/>
    <mergeCell ref="A26:F26"/>
    <mergeCell ref="A28:F28"/>
    <mergeCell ref="A29:F29"/>
  </mergeCells>
  <printOptions/>
  <pageMargins left="0.75" right="0.75" top="1" bottom="1" header="0.5" footer="0.5"/>
  <pageSetup horizontalDpi="600" verticalDpi="600" orientation="portrait" scale="93" r:id="rId1"/>
</worksheet>
</file>

<file path=xl/worksheets/sheet7.xml><?xml version="1.0" encoding="utf-8"?>
<worksheet xmlns="http://schemas.openxmlformats.org/spreadsheetml/2006/main" xmlns:r="http://schemas.openxmlformats.org/officeDocument/2006/relationships">
  <dimension ref="A1:D30"/>
  <sheetViews>
    <sheetView workbookViewId="0" topLeftCell="A1">
      <selection activeCell="A1" sqref="A1"/>
    </sheetView>
  </sheetViews>
  <sheetFormatPr defaultColWidth="9.140625" defaultRowHeight="12.75"/>
  <cols>
    <col min="1" max="1" width="58.14062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ht="12.75">
      <c r="A1" s="6" t="s">
        <v>48</v>
      </c>
    </row>
    <row r="2" spans="1:4" ht="12.75">
      <c r="A2" s="166"/>
      <c r="B2" s="166"/>
      <c r="C2" s="166"/>
      <c r="D2" s="166"/>
    </row>
    <row r="3" spans="1:4" ht="12.75">
      <c r="A3" s="25" t="s">
        <v>25</v>
      </c>
      <c r="B3" s="25">
        <v>2008</v>
      </c>
      <c r="C3" s="25"/>
      <c r="D3" s="38" t="s">
        <v>49</v>
      </c>
    </row>
    <row r="4" spans="2:4" ht="12.75">
      <c r="B4" s="150" t="s">
        <v>31</v>
      </c>
      <c r="C4" s="150"/>
      <c r="D4" s="150"/>
    </row>
    <row r="5" spans="2:4" ht="12.75">
      <c r="B5" s="39"/>
      <c r="C5" s="39"/>
      <c r="D5" s="39"/>
    </row>
    <row r="6" spans="1:4" ht="12.75">
      <c r="A6" s="15" t="s">
        <v>50</v>
      </c>
      <c r="B6" s="19">
        <v>70600</v>
      </c>
      <c r="D6" s="19">
        <v>14600</v>
      </c>
    </row>
    <row r="8" spans="1:4" ht="12.75">
      <c r="A8" s="15" t="s">
        <v>51</v>
      </c>
      <c r="B8" s="19">
        <v>16300</v>
      </c>
      <c r="D8" s="19">
        <v>75800</v>
      </c>
    </row>
    <row r="9" spans="1:4" ht="12.75">
      <c r="A9" s="31"/>
      <c r="B9" s="20"/>
      <c r="D9" s="19"/>
    </row>
    <row r="10" spans="1:4" ht="12.75">
      <c r="A10" s="15" t="s">
        <v>52</v>
      </c>
      <c r="B10" s="19">
        <v>10000</v>
      </c>
      <c r="D10" s="19">
        <v>30800</v>
      </c>
    </row>
    <row r="11" spans="1:2" ht="12.75">
      <c r="A11" s="31"/>
      <c r="B11" s="20"/>
    </row>
    <row r="12" spans="1:4" ht="12.75">
      <c r="A12" s="15" t="s">
        <v>53</v>
      </c>
      <c r="B12" s="40">
        <v>93000</v>
      </c>
      <c r="D12" s="19">
        <v>26200</v>
      </c>
    </row>
    <row r="13" spans="1:4" ht="12.75">
      <c r="A13" s="25"/>
      <c r="B13" s="25"/>
      <c r="C13" s="25"/>
      <c r="D13" s="25"/>
    </row>
    <row r="14" ht="12.75">
      <c r="A14" s="41"/>
    </row>
    <row r="15" spans="1:4" ht="15.75" customHeight="1">
      <c r="A15" s="157" t="s">
        <v>54</v>
      </c>
      <c r="B15" s="157"/>
      <c r="C15" s="157"/>
      <c r="D15" s="157"/>
    </row>
    <row r="16" spans="1:4" ht="12.75">
      <c r="A16" s="157"/>
      <c r="B16" s="157"/>
      <c r="C16" s="157"/>
      <c r="D16" s="157"/>
    </row>
    <row r="17" spans="1:4" ht="12.75">
      <c r="A17" s="157"/>
      <c r="B17" s="157"/>
      <c r="C17" s="157"/>
      <c r="D17" s="157"/>
    </row>
    <row r="18" spans="1:4" ht="12.75">
      <c r="A18" s="43"/>
      <c r="B18" s="43"/>
      <c r="C18" s="43"/>
      <c r="D18" s="43"/>
    </row>
    <row r="19" spans="1:4" ht="12.75">
      <c r="A19" s="157" t="s">
        <v>4</v>
      </c>
      <c r="B19" s="157"/>
      <c r="C19" s="157"/>
      <c r="D19" s="157"/>
    </row>
    <row r="20" spans="1:4" ht="12.75">
      <c r="A20" s="157"/>
      <c r="B20" s="157"/>
      <c r="C20" s="157"/>
      <c r="D20" s="157"/>
    </row>
    <row r="21" spans="1:4" ht="12.75">
      <c r="A21" s="157"/>
      <c r="B21" s="157"/>
      <c r="C21" s="157"/>
      <c r="D21" s="157"/>
    </row>
    <row r="22" spans="1:4" ht="12.75">
      <c r="A22" s="157"/>
      <c r="B22" s="157"/>
      <c r="C22" s="157"/>
      <c r="D22" s="157"/>
    </row>
    <row r="23" spans="1:4" ht="12.75">
      <c r="A23" s="157"/>
      <c r="B23" s="157"/>
      <c r="C23" s="157"/>
      <c r="D23" s="157"/>
    </row>
    <row r="24" spans="1:4" ht="12.75">
      <c r="A24" s="157"/>
      <c r="B24" s="157"/>
      <c r="C24" s="157"/>
      <c r="D24" s="157"/>
    </row>
    <row r="25" spans="1:4" ht="12.75">
      <c r="A25" s="157"/>
      <c r="B25" s="157"/>
      <c r="C25" s="157"/>
      <c r="D25" s="157"/>
    </row>
    <row r="26" spans="1:4" ht="26.25" customHeight="1">
      <c r="A26" s="157"/>
      <c r="B26" s="157"/>
      <c r="C26" s="157"/>
      <c r="D26" s="157"/>
    </row>
    <row r="28" spans="1:4" ht="12.75" customHeight="1">
      <c r="A28" s="158" t="s">
        <v>47</v>
      </c>
      <c r="B28" s="158"/>
      <c r="C28" s="158"/>
      <c r="D28" s="158"/>
    </row>
    <row r="29" spans="1:4" ht="12.75">
      <c r="A29" s="158"/>
      <c r="B29" s="158"/>
      <c r="C29" s="158"/>
      <c r="D29" s="158"/>
    </row>
    <row r="30" spans="1:4" ht="12.75">
      <c r="A30" s="158"/>
      <c r="B30" s="158"/>
      <c r="C30" s="158"/>
      <c r="D30" s="158"/>
    </row>
  </sheetData>
  <mergeCells count="5">
    <mergeCell ref="A28:D30"/>
    <mergeCell ref="A2:D2"/>
    <mergeCell ref="B4:D4"/>
    <mergeCell ref="A15:D17"/>
    <mergeCell ref="A19:D26"/>
  </mergeCells>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G57"/>
  <sheetViews>
    <sheetView workbookViewId="0" topLeftCell="A1">
      <selection activeCell="A1" sqref="A1:D1"/>
    </sheetView>
  </sheetViews>
  <sheetFormatPr defaultColWidth="9.140625" defaultRowHeight="12.75"/>
  <cols>
    <col min="1" max="1" width="59.42187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spans="1:4" ht="12.75" customHeight="1">
      <c r="A1" s="166" t="s">
        <v>48</v>
      </c>
      <c r="B1" s="166"/>
      <c r="C1" s="166"/>
      <c r="D1" s="166"/>
    </row>
    <row r="3" spans="1:4" ht="14.25">
      <c r="A3" s="25" t="s">
        <v>25</v>
      </c>
      <c r="B3" s="38" t="s">
        <v>5</v>
      </c>
      <c r="C3" s="25"/>
      <c r="D3" s="25" t="s">
        <v>55</v>
      </c>
    </row>
    <row r="4" spans="2:4" ht="12.75">
      <c r="B4" s="150" t="s">
        <v>31</v>
      </c>
      <c r="C4" s="150"/>
      <c r="D4" s="150"/>
    </row>
    <row r="5" spans="1:2" ht="12.75">
      <c r="A5" s="44" t="s">
        <v>56</v>
      </c>
      <c r="B5" s="44"/>
    </row>
    <row r="7" spans="1:4" ht="12.75">
      <c r="A7" t="s">
        <v>57</v>
      </c>
      <c r="B7" s="19">
        <v>30236.882166944106</v>
      </c>
      <c r="D7" s="19">
        <v>0</v>
      </c>
    </row>
    <row r="8" spans="1:4" ht="12.75">
      <c r="A8" t="s">
        <v>58</v>
      </c>
      <c r="B8" s="19">
        <v>3904.870534257564</v>
      </c>
      <c r="D8" s="19">
        <v>0</v>
      </c>
    </row>
    <row r="9" spans="1:6" ht="12.75">
      <c r="A9" t="s">
        <v>59</v>
      </c>
      <c r="B9" s="20">
        <v>14379.177011759295</v>
      </c>
      <c r="C9" s="11"/>
      <c r="D9" s="20">
        <f>B9*0.3</f>
        <v>4313.753103527788</v>
      </c>
      <c r="F9" s="45"/>
    </row>
    <row r="10" spans="1:6" ht="12.75">
      <c r="A10" t="s">
        <v>60</v>
      </c>
      <c r="B10" s="20">
        <v>10315.511851089039</v>
      </c>
      <c r="C10" s="11"/>
      <c r="D10" s="20">
        <v>10315.511851089039</v>
      </c>
      <c r="F10" s="19"/>
    </row>
    <row r="11" spans="1:4" ht="12.75">
      <c r="A11" t="s">
        <v>61</v>
      </c>
      <c r="B11" s="26">
        <v>11774.214999851829</v>
      </c>
      <c r="D11" s="26">
        <v>0</v>
      </c>
    </row>
    <row r="12" spans="1:4" ht="12.75">
      <c r="A12" s="46" t="s">
        <v>36</v>
      </c>
      <c r="B12" s="19">
        <f>SUM(B7:B11)</f>
        <v>70610.65656390184</v>
      </c>
      <c r="D12" s="19">
        <f>SUM(D7:D11)</f>
        <v>14629.264954616827</v>
      </c>
    </row>
    <row r="13" spans="1:4" ht="12.75">
      <c r="A13" s="46"/>
      <c r="B13" s="19"/>
      <c r="D13" s="19"/>
    </row>
    <row r="14" spans="1:4" ht="12.75">
      <c r="A14" s="44" t="s">
        <v>62</v>
      </c>
      <c r="B14" s="20"/>
      <c r="D14" s="19"/>
    </row>
    <row r="15" spans="1:4" ht="12.75">
      <c r="A15" s="31"/>
      <c r="B15" s="20"/>
      <c r="D15" s="19"/>
    </row>
    <row r="16" spans="1:6" ht="12.75">
      <c r="A16" t="s">
        <v>32</v>
      </c>
      <c r="B16" s="19">
        <v>1371.41486208</v>
      </c>
      <c r="D16" s="19">
        <v>34058.88</v>
      </c>
      <c r="F16" s="19"/>
    </row>
    <row r="17" spans="1:4" ht="12.75">
      <c r="A17" t="s">
        <v>63</v>
      </c>
      <c r="B17" s="19">
        <v>92.10088800000001</v>
      </c>
      <c r="D17" s="19">
        <v>9933.84</v>
      </c>
    </row>
    <row r="18" spans="1:4" ht="12.75">
      <c r="A18" t="s">
        <v>64</v>
      </c>
      <c r="B18" s="19">
        <v>12.417300000000001</v>
      </c>
      <c r="D18" s="19">
        <v>709.56</v>
      </c>
    </row>
    <row r="19" spans="1:4" ht="12.75">
      <c r="A19" t="s">
        <v>33</v>
      </c>
      <c r="B19" s="19">
        <v>3.354925824</v>
      </c>
      <c r="D19" s="19">
        <v>1538.9568</v>
      </c>
    </row>
    <row r="20" spans="1:4" ht="12.75">
      <c r="A20" t="s">
        <v>40</v>
      </c>
      <c r="B20" s="19">
        <v>297.98681760000005</v>
      </c>
      <c r="D20" s="19">
        <v>5676.48</v>
      </c>
    </row>
    <row r="21" spans="1:4" ht="12.75">
      <c r="A21" t="s">
        <v>34</v>
      </c>
      <c r="B21" s="19">
        <v>1311.8976</v>
      </c>
      <c r="D21" s="19">
        <v>5045.76</v>
      </c>
    </row>
    <row r="22" spans="1:4" ht="12.75">
      <c r="A22" t="s">
        <v>35</v>
      </c>
      <c r="B22" s="47">
        <v>13172.271840000001</v>
      </c>
      <c r="C22" s="48"/>
      <c r="D22" s="47">
        <v>18817.5312</v>
      </c>
    </row>
    <row r="23" spans="1:4" ht="12.75">
      <c r="A23" s="49" t="s">
        <v>36</v>
      </c>
      <c r="B23" s="23">
        <v>16261.444233504</v>
      </c>
      <c r="D23" s="23">
        <v>75781.008</v>
      </c>
    </row>
    <row r="24" ht="12.75">
      <c r="B24" s="19"/>
    </row>
    <row r="25" spans="1:2" ht="12.75">
      <c r="A25" s="44" t="s">
        <v>65</v>
      </c>
      <c r="B25" s="20"/>
    </row>
    <row r="26" spans="1:2" ht="12.75">
      <c r="A26" s="31"/>
      <c r="B26" s="20"/>
    </row>
    <row r="27" spans="1:4" ht="12.75">
      <c r="A27" t="s">
        <v>39</v>
      </c>
      <c r="B27" s="19">
        <v>851.4720000000001</v>
      </c>
      <c r="D27" s="19">
        <v>7805.16</v>
      </c>
    </row>
    <row r="28" spans="1:4" ht="12.75">
      <c r="A28" t="s">
        <v>40</v>
      </c>
      <c r="B28" s="19">
        <v>2838.24</v>
      </c>
      <c r="D28" s="19">
        <v>14191.2</v>
      </c>
    </row>
    <row r="29" spans="1:4" ht="12.75">
      <c r="A29" t="s">
        <v>34</v>
      </c>
      <c r="B29" s="26">
        <v>6307.2</v>
      </c>
      <c r="C29" s="11"/>
      <c r="D29" s="26">
        <v>8830.08</v>
      </c>
    </row>
    <row r="30" spans="1:4" ht="12.75">
      <c r="A30" s="49" t="s">
        <v>36</v>
      </c>
      <c r="B30" s="50">
        <v>9996.912</v>
      </c>
      <c r="C30" s="11"/>
      <c r="D30" s="50">
        <v>30826.44</v>
      </c>
    </row>
    <row r="31" spans="1:2" ht="12.75">
      <c r="A31" s="6"/>
      <c r="B31" s="19"/>
    </row>
    <row r="32" spans="1:2" ht="14.25">
      <c r="A32" s="44" t="s">
        <v>6</v>
      </c>
      <c r="B32" s="20"/>
    </row>
    <row r="33" spans="1:2" ht="12.75">
      <c r="A33" s="31"/>
      <c r="B33" s="20"/>
    </row>
    <row r="34" spans="1:4" ht="12.75">
      <c r="A34" t="s">
        <v>58</v>
      </c>
      <c r="B34" s="19">
        <v>91155.28803697244</v>
      </c>
      <c r="D34" s="19">
        <f>B34*0.25</f>
        <v>22788.82200924311</v>
      </c>
    </row>
    <row r="35" spans="1:7" ht="12.75">
      <c r="A35" s="51" t="s">
        <v>66</v>
      </c>
      <c r="B35" s="40">
        <f>66336*21.1/1000</f>
        <v>1399.6896000000002</v>
      </c>
      <c r="D35" s="19">
        <v>2396</v>
      </c>
      <c r="F35" s="19"/>
      <c r="G35" s="19"/>
    </row>
    <row r="36" spans="1:4" ht="12.75">
      <c r="A36" s="15" t="s">
        <v>67</v>
      </c>
      <c r="B36" s="52">
        <f>12951000*37.8/1000000</f>
        <v>489.54779999999994</v>
      </c>
      <c r="D36" s="26">
        <v>1045</v>
      </c>
    </row>
    <row r="37" spans="1:6" ht="12.75">
      <c r="A37" s="53" t="s">
        <v>36</v>
      </c>
      <c r="B37" s="19">
        <f>SUM(B34:B36)</f>
        <v>93044.52543697244</v>
      </c>
      <c r="D37" s="19">
        <f>SUM(D34:D36)</f>
        <v>26229.82200924311</v>
      </c>
      <c r="F37" s="54"/>
    </row>
    <row r="38" spans="1:4" ht="12.75">
      <c r="A38" s="55"/>
      <c r="B38" s="26"/>
      <c r="C38" s="25"/>
      <c r="D38" s="26"/>
    </row>
    <row r="39" spans="1:4" ht="12.75">
      <c r="A39" s="11"/>
      <c r="B39" s="11"/>
      <c r="C39" s="11"/>
      <c r="D39" s="11"/>
    </row>
    <row r="40" spans="1:6" s="6" customFormat="1" ht="12.75">
      <c r="A40" s="56" t="s">
        <v>68</v>
      </c>
      <c r="B40" s="34">
        <f>B37+B30+B23+B12</f>
        <v>189913.53823437827</v>
      </c>
      <c r="C40" s="57"/>
      <c r="D40" s="34">
        <f>D37+D30+D23+D12</f>
        <v>147466.53496385994</v>
      </c>
      <c r="F40" s="58"/>
    </row>
    <row r="41" ht="12.75">
      <c r="A41" s="41"/>
    </row>
    <row r="42" spans="1:4" ht="12.75" customHeight="1">
      <c r="A42" s="157" t="s">
        <v>7</v>
      </c>
      <c r="B42" s="157"/>
      <c r="C42" s="157"/>
      <c r="D42" s="157"/>
    </row>
    <row r="43" spans="1:4" ht="12.75">
      <c r="A43" s="157"/>
      <c r="B43" s="157"/>
      <c r="C43" s="157"/>
      <c r="D43" s="157"/>
    </row>
    <row r="44" spans="1:4" ht="17.25" customHeight="1">
      <c r="A44" s="157"/>
      <c r="B44" s="157"/>
      <c r="C44" s="157"/>
      <c r="D44" s="157"/>
    </row>
    <row r="45" spans="1:4" ht="12.75">
      <c r="A45" s="42"/>
      <c r="B45" s="42"/>
      <c r="C45" s="42"/>
      <c r="D45" s="42"/>
    </row>
    <row r="46" spans="1:4" ht="12.75">
      <c r="A46" s="157" t="s">
        <v>8</v>
      </c>
      <c r="B46" s="157"/>
      <c r="C46" s="157"/>
      <c r="D46" s="157"/>
    </row>
    <row r="47" spans="1:4" ht="12.75">
      <c r="A47" s="157"/>
      <c r="B47" s="157"/>
      <c r="C47" s="157"/>
      <c r="D47" s="157"/>
    </row>
    <row r="48" spans="1:4" ht="12.75">
      <c r="A48" s="157"/>
      <c r="B48" s="157"/>
      <c r="C48" s="157"/>
      <c r="D48" s="157"/>
    </row>
    <row r="49" spans="1:4" ht="12.75">
      <c r="A49" s="157"/>
      <c r="B49" s="157"/>
      <c r="C49" s="157"/>
      <c r="D49" s="157"/>
    </row>
    <row r="50" spans="1:4" ht="12.75">
      <c r="A50" s="157"/>
      <c r="B50" s="157"/>
      <c r="C50" s="157"/>
      <c r="D50" s="157"/>
    </row>
    <row r="51" spans="1:4" ht="12.75">
      <c r="A51" s="157"/>
      <c r="B51" s="157"/>
      <c r="C51" s="157"/>
      <c r="D51" s="157"/>
    </row>
    <row r="52" spans="1:4" ht="12.75">
      <c r="A52" s="157"/>
      <c r="B52" s="157"/>
      <c r="C52" s="157"/>
      <c r="D52" s="157"/>
    </row>
    <row r="53" spans="1:4" ht="14.25" customHeight="1">
      <c r="A53" s="157"/>
      <c r="B53" s="157"/>
      <c r="C53" s="157"/>
      <c r="D53" s="157"/>
    </row>
    <row r="55" spans="1:4" ht="12.75">
      <c r="A55" s="158" t="s">
        <v>47</v>
      </c>
      <c r="B55" s="158"/>
      <c r="C55" s="158"/>
      <c r="D55" s="158"/>
    </row>
    <row r="56" spans="1:4" ht="12.75">
      <c r="A56" s="158"/>
      <c r="B56" s="158"/>
      <c r="C56" s="158"/>
      <c r="D56" s="158"/>
    </row>
    <row r="57" spans="1:4" ht="12.75">
      <c r="A57" s="158"/>
      <c r="B57" s="158"/>
      <c r="C57" s="158"/>
      <c r="D57" s="158"/>
    </row>
  </sheetData>
  <mergeCells count="5">
    <mergeCell ref="A55:D57"/>
    <mergeCell ref="A1:D1"/>
    <mergeCell ref="B4:D4"/>
    <mergeCell ref="A42:D44"/>
    <mergeCell ref="A46:D53"/>
  </mergeCells>
  <printOptions/>
  <pageMargins left="0.75" right="0.75" top="1" bottom="1" header="0.5" footer="0.5"/>
  <pageSetup horizontalDpi="600" verticalDpi="600" orientation="portrait" r:id="rId2"/>
  <rowBreaks count="1" manualBreakCount="1">
    <brk id="45" max="255" man="1"/>
  </rowBreaks>
  <drawing r:id="rId1"/>
</worksheet>
</file>

<file path=xl/worksheets/sheet9.xml><?xml version="1.0" encoding="utf-8"?>
<worksheet xmlns="http://schemas.openxmlformats.org/spreadsheetml/2006/main" xmlns:r="http://schemas.openxmlformats.org/officeDocument/2006/relationships">
  <dimension ref="A1:I78"/>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s>
  <sheetData>
    <row r="1" ht="12.75">
      <c r="A1" s="6" t="s">
        <v>22</v>
      </c>
    </row>
    <row r="3" spans="1:6" ht="38.25">
      <c r="A3" s="7" t="s">
        <v>25</v>
      </c>
      <c r="B3" s="8" t="s">
        <v>69</v>
      </c>
      <c r="C3" s="8" t="s">
        <v>26</v>
      </c>
      <c r="D3" s="8"/>
      <c r="E3" s="9" t="s">
        <v>70</v>
      </c>
      <c r="F3" s="9" t="s">
        <v>71</v>
      </c>
    </row>
    <row r="4" spans="1:6" ht="12.75">
      <c r="A4" s="15"/>
      <c r="B4" s="159" t="s">
        <v>30</v>
      </c>
      <c r="C4" s="159"/>
      <c r="D4" s="16"/>
      <c r="E4" s="159" t="s">
        <v>31</v>
      </c>
      <c r="F4" s="159"/>
    </row>
    <row r="6" ht="12.75">
      <c r="A6" t="s">
        <v>72</v>
      </c>
    </row>
    <row r="7" spans="1:6" ht="12.75">
      <c r="A7" s="59" t="s">
        <v>57</v>
      </c>
      <c r="B7" s="19">
        <v>337.432</v>
      </c>
      <c r="C7" s="40">
        <v>0</v>
      </c>
      <c r="E7" s="19">
        <v>7179.7864032</v>
      </c>
      <c r="F7">
        <v>0</v>
      </c>
    </row>
    <row r="8" spans="1:6" ht="12.75">
      <c r="A8" s="59" t="s">
        <v>58</v>
      </c>
      <c r="B8" s="19">
        <v>62.484</v>
      </c>
      <c r="C8" s="40">
        <v>0</v>
      </c>
      <c r="E8" s="60">
        <v>163.27271159999998</v>
      </c>
      <c r="F8">
        <v>0</v>
      </c>
    </row>
    <row r="9" spans="1:6" ht="12.75">
      <c r="A9" s="59" t="s">
        <v>73</v>
      </c>
      <c r="B9" s="19">
        <v>459.169</v>
      </c>
      <c r="C9" s="61">
        <v>140</v>
      </c>
      <c r="E9" s="19">
        <v>3198.6757872</v>
      </c>
      <c r="F9" s="19">
        <v>900</v>
      </c>
    </row>
    <row r="10" spans="1:6" ht="12.75">
      <c r="A10" s="59" t="s">
        <v>60</v>
      </c>
      <c r="B10" s="32">
        <v>105.764</v>
      </c>
      <c r="C10" s="62">
        <v>106</v>
      </c>
      <c r="E10" s="32">
        <v>2900</v>
      </c>
      <c r="F10" s="32">
        <v>2900</v>
      </c>
    </row>
    <row r="11" spans="1:3" ht="12.75">
      <c r="A11" s="59"/>
      <c r="C11" s="63"/>
    </row>
    <row r="12" spans="1:6" ht="12.75">
      <c r="A12" s="59" t="s">
        <v>36</v>
      </c>
      <c r="B12" s="19">
        <f>SUM(B7:B10)</f>
        <v>964.849</v>
      </c>
      <c r="C12" s="40">
        <f>SUM(C7:C10)</f>
        <v>246</v>
      </c>
      <c r="E12" s="19">
        <f>SUM(E7:E10)</f>
        <v>13441.734902</v>
      </c>
      <c r="F12" s="19">
        <f>SUM(F7:F10)</f>
        <v>3800</v>
      </c>
    </row>
    <row r="15" ht="12.75">
      <c r="A15" t="s">
        <v>74</v>
      </c>
    </row>
    <row r="16" spans="1:6" ht="12.75">
      <c r="A16" s="59" t="s">
        <v>32</v>
      </c>
      <c r="B16" s="60">
        <v>25.369</v>
      </c>
      <c r="C16" s="60">
        <v>709.8891246527861</v>
      </c>
      <c r="E16" s="19">
        <v>288.01324224</v>
      </c>
      <c r="F16" s="19">
        <v>8060</v>
      </c>
    </row>
    <row r="17" spans="1:6" ht="12.75">
      <c r="A17" s="59" t="s">
        <v>63</v>
      </c>
      <c r="B17" s="60">
        <f>(1173*0.8)/1000</f>
        <v>0.9384000000000001</v>
      </c>
      <c r="C17" s="60">
        <v>190</v>
      </c>
      <c r="E17" s="60">
        <f>1173*0.8*365*24*0.225*0.0036/1000*0.82</f>
        <v>5.4599790528000005</v>
      </c>
      <c r="F17" s="19">
        <v>1260</v>
      </c>
    </row>
    <row r="18" spans="1:6" ht="12.75">
      <c r="A18" s="59" t="s">
        <v>64</v>
      </c>
      <c r="B18" s="60">
        <f>(1173*0.2)/1000</f>
        <v>0.23460000000000003</v>
      </c>
      <c r="C18" s="60">
        <v>30</v>
      </c>
      <c r="E18" s="60">
        <f>1173*0.2*365*24*0.225*0.0036/1000*0.82</f>
        <v>1.3649947632000001</v>
      </c>
      <c r="F18" s="19">
        <v>220</v>
      </c>
    </row>
    <row r="19" spans="1:6" ht="12.75">
      <c r="A19" s="59" t="s">
        <v>33</v>
      </c>
      <c r="B19" s="60">
        <v>0.419</v>
      </c>
      <c r="C19" s="60">
        <v>120</v>
      </c>
      <c r="E19" s="60">
        <f>419*365*24*0.244*0.0000036*0.82</f>
        <v>2.6437738867199996</v>
      </c>
      <c r="F19" s="19">
        <v>910</v>
      </c>
    </row>
    <row r="20" spans="1:6" ht="12.75">
      <c r="A20" s="59" t="s">
        <v>40</v>
      </c>
      <c r="B20" s="60">
        <v>3</v>
      </c>
      <c r="C20" s="60">
        <v>69.89425536744304</v>
      </c>
      <c r="E20" s="60">
        <v>85.1472</v>
      </c>
      <c r="F20" s="19">
        <v>1980</v>
      </c>
    </row>
    <row r="21" spans="1:6" ht="12.75">
      <c r="A21" s="59" t="s">
        <v>34</v>
      </c>
      <c r="B21" s="60">
        <v>10.838</v>
      </c>
      <c r="C21" s="60">
        <v>40</v>
      </c>
      <c r="E21" s="60">
        <f>B21*365*24*0.72*3.6/1000</f>
        <v>246.08676096000002</v>
      </c>
      <c r="F21" s="19">
        <v>960</v>
      </c>
    </row>
    <row r="22" spans="1:6" ht="12.75">
      <c r="A22" s="59" t="s">
        <v>35</v>
      </c>
      <c r="B22" s="64">
        <v>77.885</v>
      </c>
      <c r="C22" s="64">
        <v>100</v>
      </c>
      <c r="E22" s="32">
        <f>B22*365*24*0.442*0.0000036*1000</f>
        <v>1085.63216112</v>
      </c>
      <c r="F22" s="32">
        <v>1319.89824</v>
      </c>
    </row>
    <row r="23" ht="12.75">
      <c r="A23" s="59"/>
    </row>
    <row r="24" spans="1:6" ht="12.75">
      <c r="A24" s="65" t="s">
        <v>36</v>
      </c>
      <c r="B24" s="27">
        <f>SUM(B16:B22)</f>
        <v>118.684</v>
      </c>
      <c r="C24" s="26">
        <f>SUM(C16:C22)</f>
        <v>1259.783380020229</v>
      </c>
      <c r="D24" s="25"/>
      <c r="E24" s="26">
        <f>SUM(E16:E22)</f>
        <v>1714.3481120227202</v>
      </c>
      <c r="F24" s="26">
        <f>SUM(F16:F22)</f>
        <v>14709.89824</v>
      </c>
    </row>
    <row r="26" ht="12.75">
      <c r="A26" s="66" t="s">
        <v>75</v>
      </c>
    </row>
    <row r="27" ht="12.75">
      <c r="A27" s="67"/>
    </row>
    <row r="28" spans="1:9" ht="12.75" customHeight="1">
      <c r="A28" s="157" t="s">
        <v>9</v>
      </c>
      <c r="B28" s="157"/>
      <c r="C28" s="157"/>
      <c r="D28" s="157"/>
      <c r="E28" s="157"/>
      <c r="F28" s="157"/>
      <c r="G28" s="68"/>
      <c r="H28" s="68"/>
      <c r="I28" s="68"/>
    </row>
    <row r="29" spans="1:9" ht="12.75">
      <c r="A29" s="157"/>
      <c r="B29" s="157"/>
      <c r="C29" s="157"/>
      <c r="D29" s="157"/>
      <c r="E29" s="157"/>
      <c r="F29" s="157"/>
      <c r="G29" s="68"/>
      <c r="H29" s="68"/>
      <c r="I29" s="68"/>
    </row>
    <row r="30" spans="1:9" ht="12.75" customHeight="1">
      <c r="A30" s="157"/>
      <c r="B30" s="157"/>
      <c r="C30" s="157"/>
      <c r="D30" s="157"/>
      <c r="E30" s="157"/>
      <c r="F30" s="157"/>
      <c r="G30" s="68"/>
      <c r="H30" s="68"/>
      <c r="I30" s="68"/>
    </row>
    <row r="31" spans="1:9" ht="12.75">
      <c r="A31" s="157"/>
      <c r="B31" s="157"/>
      <c r="C31" s="157"/>
      <c r="D31" s="157"/>
      <c r="E31" s="157"/>
      <c r="F31" s="157"/>
      <c r="G31" s="68"/>
      <c r="H31" s="68"/>
      <c r="I31" s="68"/>
    </row>
    <row r="32" spans="1:9" ht="12.75" customHeight="1">
      <c r="A32" s="157"/>
      <c r="B32" s="157"/>
      <c r="C32" s="157"/>
      <c r="D32" s="157"/>
      <c r="E32" s="157"/>
      <c r="F32" s="157"/>
      <c r="G32" s="68"/>
      <c r="H32" s="68"/>
      <c r="I32" s="68"/>
    </row>
    <row r="33" spans="1:9" ht="14.25" customHeight="1">
      <c r="A33" s="157"/>
      <c r="B33" s="157"/>
      <c r="C33" s="157"/>
      <c r="D33" s="157"/>
      <c r="E33" s="157"/>
      <c r="F33" s="157"/>
      <c r="G33" s="68"/>
      <c r="H33" s="68"/>
      <c r="I33" s="68"/>
    </row>
    <row r="34" spans="1:9" ht="14.25" customHeight="1">
      <c r="A34" s="157" t="s">
        <v>10</v>
      </c>
      <c r="B34" s="167"/>
      <c r="C34" s="167"/>
      <c r="D34" s="167"/>
      <c r="E34" s="167"/>
      <c r="F34" s="167"/>
      <c r="G34" s="69"/>
      <c r="H34" s="69"/>
      <c r="I34" s="69"/>
    </row>
    <row r="35" spans="1:9" ht="12.75">
      <c r="A35" s="167"/>
      <c r="B35" s="167"/>
      <c r="C35" s="167"/>
      <c r="D35" s="167"/>
      <c r="E35" s="167"/>
      <c r="F35" s="167"/>
      <c r="G35" s="69"/>
      <c r="H35" s="69"/>
      <c r="I35" s="69"/>
    </row>
    <row r="36" spans="1:9" ht="12.75">
      <c r="A36" s="167"/>
      <c r="B36" s="167"/>
      <c r="C36" s="167"/>
      <c r="D36" s="167"/>
      <c r="E36" s="167"/>
      <c r="F36" s="167"/>
      <c r="G36" s="69"/>
      <c r="H36" s="69"/>
      <c r="I36" s="69"/>
    </row>
    <row r="37" spans="1:9" ht="12.75">
      <c r="A37" s="167"/>
      <c r="B37" s="167"/>
      <c r="C37" s="167"/>
      <c r="D37" s="167"/>
      <c r="E37" s="167"/>
      <c r="F37" s="167"/>
      <c r="G37" s="69"/>
      <c r="H37" s="69"/>
      <c r="I37" s="69"/>
    </row>
    <row r="38" spans="1:9" ht="12.75">
      <c r="A38" s="167"/>
      <c r="B38" s="167"/>
      <c r="C38" s="167"/>
      <c r="D38" s="167"/>
      <c r="E38" s="167"/>
      <c r="F38" s="167"/>
      <c r="G38" s="69"/>
      <c r="H38" s="69"/>
      <c r="I38" s="69"/>
    </row>
    <row r="39" spans="1:9" ht="12.75">
      <c r="A39" s="167"/>
      <c r="B39" s="167"/>
      <c r="C39" s="167"/>
      <c r="D39" s="167"/>
      <c r="E39" s="167"/>
      <c r="F39" s="167"/>
      <c r="G39" s="69"/>
      <c r="H39" s="69"/>
      <c r="I39" s="69"/>
    </row>
    <row r="40" spans="1:9" ht="12.75">
      <c r="A40" s="167"/>
      <c r="B40" s="167"/>
      <c r="C40" s="167"/>
      <c r="D40" s="167"/>
      <c r="E40" s="167"/>
      <c r="F40" s="167"/>
      <c r="G40" s="69"/>
      <c r="H40" s="69"/>
      <c r="I40" s="69"/>
    </row>
    <row r="41" spans="1:9" ht="15" customHeight="1">
      <c r="A41" s="167" t="s">
        <v>11</v>
      </c>
      <c r="B41" s="167"/>
      <c r="C41" s="167"/>
      <c r="D41" s="167"/>
      <c r="E41" s="167"/>
      <c r="F41" s="167"/>
      <c r="G41" s="69"/>
      <c r="H41" s="69"/>
      <c r="I41" s="69"/>
    </row>
    <row r="42" spans="1:9" ht="12.75">
      <c r="A42" s="167"/>
      <c r="B42" s="167"/>
      <c r="C42" s="167"/>
      <c r="D42" s="167"/>
      <c r="E42" s="167"/>
      <c r="F42" s="167"/>
      <c r="G42" s="69"/>
      <c r="H42" s="69"/>
      <c r="I42" s="69"/>
    </row>
    <row r="43" spans="1:9" ht="12.75">
      <c r="A43" s="167"/>
      <c r="B43" s="167"/>
      <c r="C43" s="167"/>
      <c r="D43" s="167"/>
      <c r="E43" s="167"/>
      <c r="F43" s="167"/>
      <c r="G43" s="69"/>
      <c r="H43" s="69"/>
      <c r="I43" s="69"/>
    </row>
    <row r="44" spans="1:9" ht="12.75">
      <c r="A44" s="167"/>
      <c r="B44" s="167"/>
      <c r="C44" s="167"/>
      <c r="D44" s="167"/>
      <c r="E44" s="167"/>
      <c r="F44" s="167"/>
      <c r="G44" s="69"/>
      <c r="H44" s="69"/>
      <c r="I44" s="69"/>
    </row>
    <row r="45" spans="1:9" ht="12.75">
      <c r="A45" s="167"/>
      <c r="B45" s="167"/>
      <c r="C45" s="167"/>
      <c r="D45" s="167"/>
      <c r="E45" s="167"/>
      <c r="F45" s="167"/>
      <c r="G45" s="69"/>
      <c r="H45" s="69"/>
      <c r="I45" s="69"/>
    </row>
    <row r="46" spans="1:9" ht="12.75">
      <c r="A46" s="167"/>
      <c r="B46" s="167"/>
      <c r="C46" s="167"/>
      <c r="D46" s="167"/>
      <c r="E46" s="167"/>
      <c r="F46" s="167"/>
      <c r="G46" s="69"/>
      <c r="H46" s="69"/>
      <c r="I46" s="69"/>
    </row>
    <row r="47" spans="1:9" ht="12.75">
      <c r="A47" s="167"/>
      <c r="B47" s="167"/>
      <c r="C47" s="167"/>
      <c r="D47" s="167"/>
      <c r="E47" s="167"/>
      <c r="F47" s="167"/>
      <c r="G47" s="69"/>
      <c r="H47" s="69"/>
      <c r="I47" s="69"/>
    </row>
    <row r="48" spans="1:9" ht="13.5" customHeight="1">
      <c r="A48" s="157" t="s">
        <v>12</v>
      </c>
      <c r="B48" s="157"/>
      <c r="C48" s="157"/>
      <c r="D48" s="157"/>
      <c r="E48" s="157"/>
      <c r="F48" s="157"/>
      <c r="G48" s="68"/>
      <c r="H48" s="68"/>
      <c r="I48" s="68"/>
    </row>
    <row r="49" spans="1:9" ht="12.75">
      <c r="A49" s="157"/>
      <c r="B49" s="157"/>
      <c r="C49" s="157"/>
      <c r="D49" s="157"/>
      <c r="E49" s="157"/>
      <c r="F49" s="157"/>
      <c r="G49" s="68"/>
      <c r="H49" s="68"/>
      <c r="I49" s="68"/>
    </row>
    <row r="50" spans="1:9" ht="12.75">
      <c r="A50" s="157"/>
      <c r="B50" s="157"/>
      <c r="C50" s="157"/>
      <c r="D50" s="157"/>
      <c r="E50" s="157"/>
      <c r="F50" s="157"/>
      <c r="G50" s="68"/>
      <c r="H50" s="68"/>
      <c r="I50" s="68"/>
    </row>
    <row r="51" spans="1:9" ht="12.75">
      <c r="A51" s="157"/>
      <c r="B51" s="157"/>
      <c r="C51" s="157"/>
      <c r="D51" s="157"/>
      <c r="E51" s="157"/>
      <c r="F51" s="157"/>
      <c r="G51" s="68"/>
      <c r="H51" s="68"/>
      <c r="I51" s="68"/>
    </row>
    <row r="52" spans="1:9" ht="12.75">
      <c r="A52" s="157"/>
      <c r="B52" s="157"/>
      <c r="C52" s="157"/>
      <c r="D52" s="157"/>
      <c r="E52" s="157"/>
      <c r="F52" s="157"/>
      <c r="G52" s="68"/>
      <c r="H52" s="68"/>
      <c r="I52" s="68"/>
    </row>
    <row r="53" spans="1:9" ht="12.75">
      <c r="A53" s="157"/>
      <c r="B53" s="157"/>
      <c r="C53" s="157"/>
      <c r="D53" s="157"/>
      <c r="E53" s="157"/>
      <c r="F53" s="157"/>
      <c r="G53" s="68"/>
      <c r="H53" s="68"/>
      <c r="I53" s="68"/>
    </row>
    <row r="54" spans="1:9" ht="12.75">
      <c r="A54" s="157"/>
      <c r="B54" s="157"/>
      <c r="C54" s="157"/>
      <c r="D54" s="157"/>
      <c r="E54" s="157"/>
      <c r="F54" s="157"/>
      <c r="G54" s="68"/>
      <c r="H54" s="68"/>
      <c r="I54" s="68"/>
    </row>
    <row r="55" spans="1:9" ht="12.75" customHeight="1">
      <c r="A55" s="157" t="s">
        <v>13</v>
      </c>
      <c r="B55" s="157"/>
      <c r="C55" s="157"/>
      <c r="D55" s="157"/>
      <c r="E55" s="157"/>
      <c r="F55" s="157"/>
      <c r="G55" s="70"/>
      <c r="H55" s="70"/>
      <c r="I55" s="70"/>
    </row>
    <row r="56" spans="1:9" ht="12.75">
      <c r="A56" s="157"/>
      <c r="B56" s="157"/>
      <c r="C56" s="157"/>
      <c r="D56" s="157"/>
      <c r="E56" s="157"/>
      <c r="F56" s="157"/>
      <c r="G56" s="70"/>
      <c r="H56" s="70"/>
      <c r="I56" s="70"/>
    </row>
    <row r="57" spans="1:9" ht="12.75">
      <c r="A57" s="157"/>
      <c r="B57" s="157"/>
      <c r="C57" s="157"/>
      <c r="D57" s="157"/>
      <c r="E57" s="157"/>
      <c r="F57" s="157"/>
      <c r="G57" s="70"/>
      <c r="H57" s="70"/>
      <c r="I57" s="70"/>
    </row>
    <row r="58" spans="1:9" ht="12.75">
      <c r="A58" s="157"/>
      <c r="B58" s="157"/>
      <c r="C58" s="157"/>
      <c r="D58" s="157"/>
      <c r="E58" s="157"/>
      <c r="F58" s="157"/>
      <c r="G58" s="70"/>
      <c r="H58" s="70"/>
      <c r="I58" s="70"/>
    </row>
    <row r="59" spans="1:9" ht="12.75">
      <c r="A59" s="157"/>
      <c r="B59" s="157"/>
      <c r="C59" s="157"/>
      <c r="D59" s="157"/>
      <c r="E59" s="157"/>
      <c r="F59" s="157"/>
      <c r="G59" s="70"/>
      <c r="H59" s="70"/>
      <c r="I59" s="70"/>
    </row>
    <row r="60" spans="1:9" ht="12.75">
      <c r="A60" s="157"/>
      <c r="B60" s="157"/>
      <c r="C60" s="157"/>
      <c r="D60" s="157"/>
      <c r="E60" s="157"/>
      <c r="F60" s="157"/>
      <c r="G60" s="70"/>
      <c r="H60" s="70"/>
      <c r="I60" s="70"/>
    </row>
    <row r="61" spans="1:9" ht="12.75">
      <c r="A61" s="157"/>
      <c r="B61" s="157"/>
      <c r="C61" s="157"/>
      <c r="D61" s="157"/>
      <c r="E61" s="157"/>
      <c r="F61" s="157"/>
      <c r="G61" s="70"/>
      <c r="H61" s="70"/>
      <c r="I61" s="70"/>
    </row>
    <row r="62" spans="1:9" ht="12.75" customHeight="1">
      <c r="A62" s="157" t="s">
        <v>14</v>
      </c>
      <c r="B62" s="157"/>
      <c r="C62" s="157"/>
      <c r="D62" s="157"/>
      <c r="E62" s="157"/>
      <c r="F62" s="157"/>
      <c r="G62" s="68"/>
      <c r="H62" s="68"/>
      <c r="I62" s="68"/>
    </row>
    <row r="63" spans="1:9" ht="12.75">
      <c r="A63" s="157"/>
      <c r="B63" s="157"/>
      <c r="C63" s="157"/>
      <c r="D63" s="157"/>
      <c r="E63" s="157"/>
      <c r="F63" s="157"/>
      <c r="G63" s="68"/>
      <c r="H63" s="68"/>
      <c r="I63" s="68"/>
    </row>
    <row r="64" spans="1:9" ht="12.75">
      <c r="A64" s="157"/>
      <c r="B64" s="157"/>
      <c r="C64" s="157"/>
      <c r="D64" s="157"/>
      <c r="E64" s="157"/>
      <c r="F64" s="157"/>
      <c r="G64" s="68"/>
      <c r="H64" s="68"/>
      <c r="I64" s="68"/>
    </row>
    <row r="65" spans="1:9" ht="12.75">
      <c r="A65" s="157"/>
      <c r="B65" s="157"/>
      <c r="C65" s="157"/>
      <c r="D65" s="157"/>
      <c r="E65" s="157"/>
      <c r="F65" s="157"/>
      <c r="G65" s="68"/>
      <c r="H65" s="68"/>
      <c r="I65" s="68"/>
    </row>
    <row r="66" spans="1:9" ht="12.75">
      <c r="A66" s="157"/>
      <c r="B66" s="157"/>
      <c r="C66" s="157"/>
      <c r="D66" s="157"/>
      <c r="E66" s="157"/>
      <c r="F66" s="157"/>
      <c r="G66" s="68"/>
      <c r="H66" s="68"/>
      <c r="I66" s="68"/>
    </row>
    <row r="67" spans="1:9" ht="12.75">
      <c r="A67" s="157"/>
      <c r="B67" s="157"/>
      <c r="C67" s="157"/>
      <c r="D67" s="157"/>
      <c r="E67" s="157"/>
      <c r="F67" s="157"/>
      <c r="G67" s="68"/>
      <c r="H67" s="68"/>
      <c r="I67" s="68"/>
    </row>
    <row r="68" spans="1:9" ht="12.75">
      <c r="A68" s="157"/>
      <c r="B68" s="157"/>
      <c r="C68" s="157"/>
      <c r="D68" s="157"/>
      <c r="E68" s="157"/>
      <c r="F68" s="157"/>
      <c r="G68" s="68"/>
      <c r="H68" s="68"/>
      <c r="I68" s="68"/>
    </row>
    <row r="69" spans="1:9" ht="12.75" customHeight="1">
      <c r="A69" s="167" t="s">
        <v>15</v>
      </c>
      <c r="B69" s="167"/>
      <c r="C69" s="167"/>
      <c r="D69" s="167"/>
      <c r="E69" s="167"/>
      <c r="F69" s="167"/>
      <c r="G69" s="69"/>
      <c r="H69" s="69"/>
      <c r="I69" s="69"/>
    </row>
    <row r="70" spans="1:9" ht="12.75">
      <c r="A70" s="167"/>
      <c r="B70" s="167"/>
      <c r="C70" s="167"/>
      <c r="D70" s="167"/>
      <c r="E70" s="167"/>
      <c r="F70" s="167"/>
      <c r="G70" s="69"/>
      <c r="H70" s="69"/>
      <c r="I70" s="69"/>
    </row>
    <row r="71" spans="1:9" ht="12.75">
      <c r="A71" s="167"/>
      <c r="B71" s="167"/>
      <c r="C71" s="167"/>
      <c r="D71" s="167"/>
      <c r="E71" s="167"/>
      <c r="F71" s="167"/>
      <c r="G71" s="69"/>
      <c r="H71" s="69"/>
      <c r="I71" s="69"/>
    </row>
    <row r="72" spans="1:9" ht="12.75">
      <c r="A72" s="167"/>
      <c r="B72" s="167"/>
      <c r="C72" s="167"/>
      <c r="D72" s="167"/>
      <c r="E72" s="167"/>
      <c r="F72" s="167"/>
      <c r="G72" s="69"/>
      <c r="H72" s="69"/>
      <c r="I72" s="69"/>
    </row>
    <row r="73" spans="1:9" ht="12.75">
      <c r="A73" s="167"/>
      <c r="B73" s="167"/>
      <c r="C73" s="167"/>
      <c r="D73" s="167"/>
      <c r="E73" s="167"/>
      <c r="F73" s="167"/>
      <c r="G73" s="69"/>
      <c r="H73" s="69"/>
      <c r="I73" s="69"/>
    </row>
    <row r="74" spans="1:9" ht="12.75">
      <c r="A74" s="167"/>
      <c r="B74" s="167"/>
      <c r="C74" s="167"/>
      <c r="D74" s="167"/>
      <c r="E74" s="167"/>
      <c r="F74" s="167"/>
      <c r="G74" s="69"/>
      <c r="H74" s="69"/>
      <c r="I74" s="69"/>
    </row>
    <row r="76" spans="1:6" ht="12.75" customHeight="1">
      <c r="A76" s="158" t="s">
        <v>47</v>
      </c>
      <c r="B76" s="158"/>
      <c r="C76" s="158"/>
      <c r="D76" s="158"/>
      <c r="E76" s="158"/>
      <c r="F76" s="158"/>
    </row>
    <row r="77" spans="1:6" ht="12.75">
      <c r="A77" s="158"/>
      <c r="B77" s="158"/>
      <c r="C77" s="158"/>
      <c r="D77" s="158"/>
      <c r="E77" s="158"/>
      <c r="F77" s="158"/>
    </row>
    <row r="78" spans="1:6" ht="12.75">
      <c r="A78" s="158"/>
      <c r="B78" s="158"/>
      <c r="C78" s="158"/>
      <c r="D78" s="158"/>
      <c r="E78" s="158"/>
      <c r="F78" s="158"/>
    </row>
  </sheetData>
  <mergeCells count="10">
    <mergeCell ref="A76:F78"/>
    <mergeCell ref="A55:F61"/>
    <mergeCell ref="A62:F68"/>
    <mergeCell ref="A69:F74"/>
    <mergeCell ref="A41:F47"/>
    <mergeCell ref="A48:F54"/>
    <mergeCell ref="B4:C4"/>
    <mergeCell ref="E4:F4"/>
    <mergeCell ref="A28:F33"/>
    <mergeCell ref="A34:F40"/>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aheinzerling</dc:creator>
  <cp:keywords/>
  <dc:description/>
  <cp:lastModifiedBy>mroney</cp:lastModifiedBy>
  <cp:lastPrinted>2009-09-14T19:14:20Z</cp:lastPrinted>
  <dcterms:created xsi:type="dcterms:W3CDTF">2009-09-14T19:10:34Z</dcterms:created>
  <dcterms:modified xsi:type="dcterms:W3CDTF">2009-11-18T21:18:32Z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